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05" tabRatio="836" firstSheet="29" activeTab="36"/>
  </bookViews>
  <sheets>
    <sheet name="目录" sheetId="63" r:id="rId1"/>
    <sheet name="1-公共预算收入表" sheetId="19" r:id="rId2"/>
    <sheet name="2-公共预算支出表" sheetId="20" r:id="rId3"/>
    <sheet name="3-公共预算平衡表" sheetId="14" r:id="rId4"/>
    <sheet name="4-本级公共预算收入表" sheetId="21" r:id="rId5"/>
    <sheet name="5-本级公共预算支出表" sheetId="22" r:id="rId6"/>
    <sheet name="6-本级公共预算收支平衡表" sheetId="25" r:id="rId7"/>
    <sheet name="7.本级支出经济分类" sheetId="52" r:id="rId8"/>
    <sheet name="8经济分类基本支出" sheetId="53" r:id="rId9"/>
    <sheet name="9-对下补助分项目" sheetId="27" r:id="rId10"/>
    <sheet name="10-对下补助分地区" sheetId="28" r:id="rId11"/>
    <sheet name="11-基本建设支出" sheetId="49" r:id="rId12"/>
    <sheet name="12-重大投资计划和项目" sheetId="54" r:id="rId13"/>
    <sheet name="13-本地区基金收入" sheetId="31" r:id="rId14"/>
    <sheet name="14-本地区基金支出" sheetId="32" r:id="rId15"/>
    <sheet name="15-本地区基金平衡" sheetId="16" r:id="rId16"/>
    <sheet name="16-本级基金收入" sheetId="33" r:id="rId17"/>
    <sheet name="17-本级区基金支出" sheetId="34" r:id="rId18"/>
    <sheet name="18-本级基金平衡" sheetId="24" r:id="rId19"/>
    <sheet name="19-对下基金补助" sheetId="36" r:id="rId20"/>
    <sheet name="20-本地区国资收入" sheetId="39" r:id="rId21"/>
    <sheet name="21-本地区国资支出" sheetId="40" r:id="rId22"/>
    <sheet name="22-本地区国资平衡" sheetId="55" r:id="rId23"/>
    <sheet name="23-本级国资收入" sheetId="42" r:id="rId24"/>
    <sheet name="24-本级国资支出" sheetId="41" r:id="rId25"/>
    <sheet name="25-本级国资平衡" sheetId="56" r:id="rId26"/>
    <sheet name="26-国资对下补助" sheetId="48" r:id="rId27"/>
    <sheet name="27-本地区社保收入" sheetId="43" r:id="rId28"/>
    <sheet name="28-本地区社保支出" sheetId="44" r:id="rId29"/>
    <sheet name="29.本地区社保基金平衡表" sheetId="57" r:id="rId30"/>
    <sheet name="30-本级社保收入" sheetId="18" r:id="rId31"/>
    <sheet name="31-本级社保支出" sheetId="45" r:id="rId32"/>
    <sheet name="32.本级社保基金平衡" sheetId="58" r:id="rId33"/>
    <sheet name="33-地方政府债务限额及余额决算情况表" sheetId="59" r:id="rId34"/>
    <sheet name="34-地方政府债务相关情况表" sheetId="60" r:id="rId35"/>
    <sheet name="35-本级地方政府专项债务表" sheetId="61" r:id="rId36"/>
    <sheet name="36-地方政府债券使用情况表" sheetId="62" r:id="rId37"/>
    <sheet name="WpsReserved_CellImgList" sheetId="51" state="veryHidden" r:id="rId38"/>
  </sheets>
  <externalReferences>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s>
  <definedNames>
    <definedName name="_xlnm._FilterDatabase" localSheetId="5" hidden="1">'5-本级公共预算支出表'!$4:$1264</definedName>
    <definedName name="_xlnm._FilterDatabase" localSheetId="7" hidden="1">'7.本级支出经济分类'!$A$4:$HL$70</definedName>
    <definedName name="_xlnm._FilterDatabase" localSheetId="14" hidden="1">'14-本地区基金支出'!$A$4:$G$34</definedName>
    <definedName name="_xlnm._FilterDatabase" localSheetId="36" hidden="1">'36-地方政府债券使用情况表'!$A$4:$AN$34</definedName>
    <definedName name="_xlnm.Print_Area" localSheetId="3">'3-公共预算平衡表'!$A$1:$D$27</definedName>
    <definedName name="_xlnm.Print_Titles" localSheetId="27">'27-本地区社保收入'!$1:$4</definedName>
    <definedName name="_xlnm.Print_Titles" localSheetId="28">'28-本地区社保支出'!$1:$4</definedName>
    <definedName name="_xlnm.Print_Titles" localSheetId="30">'30-本级社保收入'!$1:$4</definedName>
    <definedName name="_xlnm.Print_Titles" localSheetId="31">'31-本级社保支出'!$1:$4</definedName>
    <definedName name="_xlnm.Print_Titles" localSheetId="3">'3-公共预算平衡表'!$4:$4</definedName>
    <definedName name="_xlnm.Print_Titles" localSheetId="5">'5-本级公共预算支出表'!$1:$4</definedName>
    <definedName name="____A01">#REF!</definedName>
    <definedName name="____A08">'[1]A01-1'!$A$5:$C$36</definedName>
    <definedName name="___A01">#REF!</definedName>
    <definedName name="___A08">'[1]A01-1'!$A$5:$C$36</definedName>
    <definedName name="_a8756">'[2]A01-1'!$A$5:$C$36</definedName>
    <definedName name="a">#N/A</definedName>
    <definedName name="______________A01">#REF!</definedName>
    <definedName name="________________A08">'[2]A01-1'!$A$5:$C$36</definedName>
    <definedName name="b">#N/A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Titles">#N/A</definedName>
    <definedName name="___________qyc1234">#REF!</definedName>
    <definedName name="s">#N/A</definedName>
    <definedName name="_____A01">#REF!</definedName>
    <definedName name="_____A08">'[3]A01-1'!$A$5:$C$36</definedName>
    <definedName name="__qyc1234">#REF!</definedName>
    <definedName name="______A01">#REF!</definedName>
    <definedName name="______A08">'[3]A01-1'!$A$5:$C$36</definedName>
    <definedName name="___qyc1234">#REF!</definedName>
    <definedName name="____________A01">#REF!</definedName>
    <definedName name="____________A08">'[5]A01-1'!$A$5:$C$36</definedName>
    <definedName name="___________A01">#REF!</definedName>
    <definedName name="___________A08">'[5]A01-1'!$A$5:$C$36</definedName>
    <definedName name="__________A01">#REF!</definedName>
    <definedName name="__________A08">'[5]A01-1'!$A$5:$C$36</definedName>
    <definedName name="_________qyc1234">#REF!</definedName>
    <definedName name="________A08">'[5]A01-1'!$A$5:$C$36</definedName>
    <definedName name="________qyc1234">#REF!</definedName>
    <definedName name="_______qyc1234">#REF!</definedName>
    <definedName name="_________A08">'[4]A01-1'!$A$5:$C$36</definedName>
    <definedName name="________A01">#REF!</definedName>
    <definedName name="_______A01">#REF!</definedName>
    <definedName name="_______A08">'[6]A01-1'!$A$5:$C$36</definedName>
    <definedName name="_____qyc1234">#REF!</definedName>
    <definedName name="____qyc1234">#REF!</definedName>
    <definedName name="_________A01">#REF!</definedName>
    <definedName name="_____________A08">'[9]A01-1'!$A$5:$C$36</definedName>
    <definedName name="______qyc1234">#REF!</definedName>
    <definedName name="分类">#REF!</definedName>
    <definedName name="行业">[7]Sheet1!$W$2:$W$9</definedName>
    <definedName name="市州">[7]Sheet1!$A$2:$U$2</definedName>
    <definedName name="形式">#REF!</definedName>
    <definedName name="性质">[8]Sheet2!$A$1:$A$4</definedName>
    <definedName name="_____________A01">#REF!</definedName>
    <definedName name="______________A08">'[10]A01-1'!$A$5:$C$36</definedName>
    <definedName name="__________qyc1234">#REF!</definedName>
    <definedName name="________________A01">#REF!</definedName>
    <definedName name="_________________A08">'[11]A01-1'!$A$5:$C$36</definedName>
    <definedName name="____________qyc1234">#REF!</definedName>
    <definedName name="_________________A01">#REF!</definedName>
    <definedName name="__________________A08">'[4]A01-1'!$A$5:$C$36</definedName>
    <definedName name="_____________qyc1234">#REF!</definedName>
    <definedName name="_______________A01" localSheetId="7">#REF!</definedName>
    <definedName name="_______________A08" localSheetId="7">'[4]A01-1'!$A$5:$C$36</definedName>
    <definedName name="____1A01_" localSheetId="7">#REF!</definedName>
    <definedName name="____2A08_" localSheetId="7">'[14]A01-1'!$A$5:$C$36</definedName>
    <definedName name="____A01" localSheetId="7">#REF!</definedName>
    <definedName name="____A08" localSheetId="7">'[18]A01-1'!$A$5:$C$36</definedName>
    <definedName name="___1A01_" localSheetId="7">#REF!</definedName>
    <definedName name="___2A08_" localSheetId="7">'[15]A01-1'!$A$5:$C$36</definedName>
    <definedName name="___A01" localSheetId="7">#REF!</definedName>
    <definedName name="___A08" localSheetId="7">'[18]A01-1'!$A$5:$C$36</definedName>
    <definedName name="__1A01_" localSheetId="7">#REF!</definedName>
    <definedName name="__2A01_" localSheetId="7">#REF!</definedName>
    <definedName name="__2A08_" localSheetId="7">'[14]A01-1'!$A$5:$C$36</definedName>
    <definedName name="__4A08_" localSheetId="7">'[16]A01-1'!$A$5:$C$36</definedName>
    <definedName name="__A01" localSheetId="7">#REF!</definedName>
    <definedName name="__A08" localSheetId="7">'[14]A01-1'!$A$5:$C$36</definedName>
    <definedName name="_1A01_" localSheetId="7">#REF!</definedName>
    <definedName name="_2A01_" localSheetId="7">#REF!</definedName>
    <definedName name="_2A08_" localSheetId="7">'[17]A01-1'!$A$5:$C$36</definedName>
    <definedName name="_4A08_" localSheetId="7">'[14]A01-1'!$A$5:$C$36</definedName>
    <definedName name="_A01" localSheetId="7">#REF!</definedName>
    <definedName name="_A08" localSheetId="7">'[14]A01-1'!$A$5:$C$36</definedName>
    <definedName name="_a8756" localSheetId="7">'[4]A01-1'!$A$5:$C$36</definedName>
    <definedName name="_qyc1234" localSheetId="7">#REF!</definedName>
    <definedName name="_____A01" localSheetId="7">#REF!</definedName>
    <definedName name="Database" localSheetId="7" hidden="1">#REF!</definedName>
    <definedName name="_xlnm.Print_Area" localSheetId="7">'7.本级支出经济分类'!$A$1:$C$70</definedName>
    <definedName name="__qyc1234" localSheetId="7">#REF!</definedName>
    <definedName name="地区名称" localSheetId="7">#REF!</definedName>
    <definedName name="支出" localSheetId="7">#REF!</definedName>
    <definedName name="______A01" localSheetId="7">#REF!</definedName>
    <definedName name="___qyc1234" localSheetId="7">#REF!</definedName>
    <definedName name="__________________A01">#REF!</definedName>
    <definedName name="___________________A08">'[4]A01-1'!$A$5:$C$36</definedName>
    <definedName name="______________qyc1234">#REF!</definedName>
    <definedName name="____________A01" localSheetId="7">#REF!</definedName>
    <definedName name="___________A01" localSheetId="7">#REF!</definedName>
    <definedName name="__________A01" localSheetId="7">#REF!</definedName>
    <definedName name="_________qyc1234" localSheetId="7">#REF!</definedName>
    <definedName name="________qyc1234" localSheetId="7">#REF!</definedName>
    <definedName name="_______A01" localSheetId="7">#REF!</definedName>
    <definedName name="_______A08" localSheetId="7">'[4]A01-1'!$A$5:$C$36</definedName>
    <definedName name="_______qyc1234" localSheetId="7">#REF!</definedName>
    <definedName name="____qyc1234" localSheetId="7">#REF!</definedName>
    <definedName name="_xlnm.Print_Titles" localSheetId="7">'7.本级支出经济分类'!$1:$4</definedName>
    <definedName name="_____qyc1234" localSheetId="7">#REF!</definedName>
    <definedName name="___________________A01">#REF!</definedName>
    <definedName name="____________________A08">'[4]A01-1'!$A$5:$C$36</definedName>
    <definedName name="_______________qyc1234">#REF!</definedName>
    <definedName name="____________________A01">#REF!</definedName>
    <definedName name="_____________________A08">'[20]A01-1'!$A$5:$C$36</definedName>
    <definedName name="________________qyc1234">#REF!</definedName>
    <definedName name="_____________________A01">#REF!</definedName>
    <definedName name="______________________A08">'[4]A01-1'!$A$5:$C$36</definedName>
    <definedName name="_________________qyc1234">#REF!</definedName>
    <definedName name="______________________A01">#REF!</definedName>
    <definedName name="_______________________A08">'[4]A01-1'!$A$5:$C$36</definedName>
    <definedName name="__________________qyc1234">#REF!</definedName>
    <definedName name="_______________________A01">#REF!</definedName>
    <definedName name="___________________qyc1234">#REF!</definedName>
    <definedName name="_______________A01" localSheetId="8">#REF!</definedName>
    <definedName name="_______________A08" localSheetId="8">'[4]A01-1'!$A$5:$C$36</definedName>
    <definedName name="____1A01_" localSheetId="8">#REF!</definedName>
    <definedName name="____2A08_" localSheetId="8">'[14]A01-1'!$A$5:$C$36</definedName>
    <definedName name="____A01" localSheetId="8">#REF!</definedName>
    <definedName name="____A08" localSheetId="8">'[18]A01-1'!$A$5:$C$36</definedName>
    <definedName name="___1A01_" localSheetId="8">#REF!</definedName>
    <definedName name="___2A08_" localSheetId="8">'[15]A01-1'!$A$5:$C$36</definedName>
    <definedName name="___A01" localSheetId="8">#REF!</definedName>
    <definedName name="___A08" localSheetId="8">'[18]A01-1'!$A$5:$C$36</definedName>
    <definedName name="__1A01_" localSheetId="8">#REF!</definedName>
    <definedName name="__2A01_" localSheetId="8">#REF!</definedName>
    <definedName name="__2A08_" localSheetId="8">'[14]A01-1'!$A$5:$C$36</definedName>
    <definedName name="__4A08_" localSheetId="8">'[16]A01-1'!$A$5:$C$36</definedName>
    <definedName name="__A01" localSheetId="8">#REF!</definedName>
    <definedName name="__A08" localSheetId="8">'[14]A01-1'!$A$5:$C$36</definedName>
    <definedName name="_1A01_" localSheetId="8">#REF!</definedName>
    <definedName name="_2A01_" localSheetId="8">#REF!</definedName>
    <definedName name="_2A08_" localSheetId="8">'[17]A01-1'!$A$5:$C$36</definedName>
    <definedName name="_4A08_" localSheetId="8">'[14]A01-1'!$A$5:$C$36</definedName>
    <definedName name="_A01" localSheetId="8">#REF!</definedName>
    <definedName name="_A08" localSheetId="8">'[14]A01-1'!$A$5:$C$36</definedName>
    <definedName name="_a8756" localSheetId="8">'[4]A01-1'!$A$5:$C$36</definedName>
    <definedName name="_qyc1234" localSheetId="8">#REF!</definedName>
    <definedName name="_____A01" localSheetId="8">#REF!</definedName>
    <definedName name="Database" localSheetId="8" hidden="1">#REF!</definedName>
    <definedName name="_xlnm.Print_Area" localSheetId="8">'8经济分类基本支出'!$A$1:$C$70</definedName>
    <definedName name="__qyc1234" localSheetId="8">#REF!</definedName>
    <definedName name="地区名称" localSheetId="8">#REF!</definedName>
    <definedName name="支出" localSheetId="8">#REF!</definedName>
    <definedName name="______A01" localSheetId="8">#REF!</definedName>
    <definedName name="___qyc1234" localSheetId="8">#REF!</definedName>
    <definedName name="____________A01" localSheetId="8">#REF!</definedName>
    <definedName name="___________A01" localSheetId="8">#REF!</definedName>
    <definedName name="__________A01" localSheetId="8">#REF!</definedName>
    <definedName name="_________qyc1234" localSheetId="8">#REF!</definedName>
    <definedName name="________qyc1234" localSheetId="8">#REF!</definedName>
    <definedName name="_______A01" localSheetId="8">#REF!</definedName>
    <definedName name="_______A08" localSheetId="8">'[4]A01-1'!$A$5:$C$36</definedName>
    <definedName name="_______qyc1234" localSheetId="8">#REF!</definedName>
    <definedName name="____qyc1234" localSheetId="8">#REF!</definedName>
    <definedName name="_xlnm.Print_Titles" localSheetId="8">'8经济分类基本支出'!$1:$4</definedName>
    <definedName name="_____qyc1234" localSheetId="8">#REF!</definedName>
    <definedName name="_______________A01" localSheetId="12">#REF!</definedName>
    <definedName name="_______________A08" localSheetId="12">'[20]A01-1'!$A$5:$C$36</definedName>
    <definedName name="____1A01_" localSheetId="12">#REF!</definedName>
    <definedName name="____2A08_" localSheetId="12">'[19]A01-1'!$A$5:$C$36</definedName>
    <definedName name="___1A01_" localSheetId="12">#REF!</definedName>
    <definedName name="___2A08_" localSheetId="12">'[21]A01-1'!$A$5:$C$36</definedName>
    <definedName name="__1A01_" localSheetId="12">#REF!</definedName>
    <definedName name="__2A01_" localSheetId="12">#REF!</definedName>
    <definedName name="__2A08_" localSheetId="12">'[19]A01-1'!$A$5:$C$36</definedName>
    <definedName name="__4A08_" localSheetId="12">'[16]A01-1'!$A$5:$C$36</definedName>
    <definedName name="__A01" localSheetId="12">#REF!</definedName>
    <definedName name="__A08" localSheetId="12">'[19]A01-1'!$A$5:$C$36</definedName>
    <definedName name="_1A01_" localSheetId="12">#REF!</definedName>
    <definedName name="_2A01_" localSheetId="12">#REF!</definedName>
    <definedName name="_2A08_" localSheetId="12">#REF!</definedName>
    <definedName name="_4A08_" localSheetId="12">'[19]A01-1'!$A$5:$C$36</definedName>
    <definedName name="_A01" localSheetId="12">#REF!</definedName>
    <definedName name="_A08" localSheetId="12">'[19]A01-1'!$A$5:$C$36</definedName>
    <definedName name="_a8756" localSheetId="12">'[20]A01-1'!$A$5:$C$36</definedName>
    <definedName name="_qyc1234" localSheetId="12">#REF!</definedName>
    <definedName name="Database" localSheetId="12" hidden="1">#REF!</definedName>
    <definedName name="地区名称" localSheetId="12">#REF!</definedName>
    <definedName name="支出" localSheetId="12">#REF!</definedName>
    <definedName name="_xlnm.Print_Area" localSheetId="12">'12-重大投资计划和项目'!$A$1:$E$13</definedName>
    <definedName name="____A08" localSheetId="22">'[24]A01-1'!$A$5:$C$36</definedName>
    <definedName name="___A08" localSheetId="22">'[24]A01-1'!$A$5:$C$36</definedName>
    <definedName name="_______A08" localSheetId="22">'[20]A01-1'!$A$5:$C$36</definedName>
    <definedName name="_____________A08" localSheetId="22">'[23]A01-1'!$A$5:$C$36</definedName>
    <definedName name="行业" localSheetId="22">[12]Sheet1!$W$2:$W$9</definedName>
    <definedName name="市州" localSheetId="22">[12]Sheet1!$A$2:$U$2</definedName>
    <definedName name="性质" localSheetId="22">[13]Sheet2!$A$1:$A$4</definedName>
    <definedName name="______________A08" localSheetId="22">'[22]A01-1'!$A$5:$C$36</definedName>
    <definedName name="_______________A01" localSheetId="22">#REF!</definedName>
    <definedName name="_______________A08" localSheetId="22">'[4]A01-1'!$A$5:$C$36</definedName>
    <definedName name="_____________A01" localSheetId="22">#REF!</definedName>
    <definedName name="____________A01" localSheetId="22">#REF!</definedName>
    <definedName name="___________A01" localSheetId="22">#REF!</definedName>
    <definedName name="__________A01" localSheetId="22">#REF!</definedName>
    <definedName name="__________qyc1234" localSheetId="22">#REF!</definedName>
    <definedName name="_________A01" localSheetId="22">#REF!</definedName>
    <definedName name="_________qyc1234" localSheetId="22">#REF!</definedName>
    <definedName name="________A01" localSheetId="22">#REF!</definedName>
    <definedName name="________qyc1234" localSheetId="22">#REF!</definedName>
    <definedName name="_______A01" localSheetId="22">#REF!</definedName>
    <definedName name="_______qyc1234" localSheetId="22">#REF!</definedName>
    <definedName name="______A01" localSheetId="22">#REF!</definedName>
    <definedName name="______qyc1234" localSheetId="22">#REF!</definedName>
    <definedName name="_____A01" localSheetId="22">#REF!</definedName>
    <definedName name="_____qyc1234" localSheetId="22">#REF!</definedName>
    <definedName name="____1A01_" localSheetId="22">#REF!</definedName>
    <definedName name="____2A08_" localSheetId="22">'[14]A01-1'!$A$5:$C$36</definedName>
    <definedName name="____A01" localSheetId="22">#REF!</definedName>
    <definedName name="____qyc1234" localSheetId="22">#REF!</definedName>
    <definedName name="___1A01_" localSheetId="22">#REF!</definedName>
    <definedName name="___2A08_" localSheetId="22">'[15]A01-1'!$A$5:$C$36</definedName>
    <definedName name="___A01" localSheetId="22">#REF!</definedName>
    <definedName name="___qyc1234" localSheetId="22">#REF!</definedName>
    <definedName name="__1A01_" localSheetId="22">#REF!</definedName>
    <definedName name="__2A01_" localSheetId="22">#REF!</definedName>
    <definedName name="__2A08_" localSheetId="22">'[14]A01-1'!$A$5:$C$36</definedName>
    <definedName name="__4A08_" localSheetId="22">'[16]A01-1'!$A$5:$C$36</definedName>
    <definedName name="__A01" localSheetId="22">#REF!</definedName>
    <definedName name="__A08" localSheetId="22">'[14]A01-1'!$A$5:$C$36</definedName>
    <definedName name="__qyc1234" localSheetId="22">#REF!</definedName>
    <definedName name="_1A01_" localSheetId="22">#REF!</definedName>
    <definedName name="_2A01_" localSheetId="22">#REF!</definedName>
    <definedName name="_2A08_" localSheetId="22">'[17]A01-1'!$A$5:$C$36</definedName>
    <definedName name="_4A08_" localSheetId="22">'[14]A01-1'!$A$5:$C$36</definedName>
    <definedName name="_A01" localSheetId="22">#REF!</definedName>
    <definedName name="_A08" localSheetId="22">'[14]A01-1'!$A$5:$C$36</definedName>
    <definedName name="_a8756" localSheetId="22">'[4]A01-1'!$A$5:$C$36</definedName>
    <definedName name="_qyc1234" localSheetId="22">#REF!</definedName>
    <definedName name="Database" localSheetId="22" hidden="1">#REF!</definedName>
    <definedName name="地区名称" localSheetId="22">#REF!</definedName>
    <definedName name="分类" localSheetId="22">#REF!</definedName>
    <definedName name="形式" localSheetId="22">#REF!</definedName>
    <definedName name="支出" localSheetId="22">#REF!</definedName>
    <definedName name="_xlnm.Print_Area" localSheetId="22">'22-本地区国资平衡'!$A$1:$D$11</definedName>
    <definedName name="____A08" localSheetId="25">'[24]A01-1'!$A$5:$C$36</definedName>
    <definedName name="___A08" localSheetId="25">'[24]A01-1'!$A$5:$C$36</definedName>
    <definedName name="_______A08" localSheetId="25">'[20]A01-1'!$A$5:$C$36</definedName>
    <definedName name="_____________A08" localSheetId="25">'[23]A01-1'!$A$5:$C$36</definedName>
    <definedName name="行业" localSheetId="25">[12]Sheet1!$W$2:$W$9</definedName>
    <definedName name="市州" localSheetId="25">[12]Sheet1!$A$2:$U$2</definedName>
    <definedName name="性质" localSheetId="25">[13]Sheet2!$A$1:$A$4</definedName>
    <definedName name="______________A08" localSheetId="25">'[22]A01-1'!$A$5:$C$36</definedName>
    <definedName name="_______________A01" localSheetId="25">#REF!</definedName>
    <definedName name="_______________A08" localSheetId="25">'[4]A01-1'!$A$5:$C$36</definedName>
    <definedName name="_____________A01" localSheetId="25">#REF!</definedName>
    <definedName name="____________A01" localSheetId="25">#REF!</definedName>
    <definedName name="___________A01" localSheetId="25">#REF!</definedName>
    <definedName name="__________A01" localSheetId="25">#REF!</definedName>
    <definedName name="__________qyc1234" localSheetId="25">#REF!</definedName>
    <definedName name="_________A01" localSheetId="25">#REF!</definedName>
    <definedName name="_________qyc1234" localSheetId="25">#REF!</definedName>
    <definedName name="________A01" localSheetId="25">#REF!</definedName>
    <definedName name="________qyc1234" localSheetId="25">#REF!</definedName>
    <definedName name="_______A01" localSheetId="25">#REF!</definedName>
    <definedName name="_______qyc1234" localSheetId="25">#REF!</definedName>
    <definedName name="______A01" localSheetId="25">#REF!</definedName>
    <definedName name="______qyc1234" localSheetId="25">#REF!</definedName>
    <definedName name="_____A01" localSheetId="25">#REF!</definedName>
    <definedName name="_____qyc1234" localSheetId="25">#REF!</definedName>
    <definedName name="____1A01_" localSheetId="25">#REF!</definedName>
    <definedName name="____2A08_" localSheetId="25">'[14]A01-1'!$A$5:$C$36</definedName>
    <definedName name="____A01" localSheetId="25">#REF!</definedName>
    <definedName name="____qyc1234" localSheetId="25">#REF!</definedName>
    <definedName name="___1A01_" localSheetId="25">#REF!</definedName>
    <definedName name="___2A08_" localSheetId="25">'[15]A01-1'!$A$5:$C$36</definedName>
    <definedName name="___A01" localSheetId="25">#REF!</definedName>
    <definedName name="___qyc1234" localSheetId="25">#REF!</definedName>
    <definedName name="__1A01_" localSheetId="25">#REF!</definedName>
    <definedName name="__2A01_" localSheetId="25">#REF!</definedName>
    <definedName name="__2A08_" localSheetId="25">'[14]A01-1'!$A$5:$C$36</definedName>
    <definedName name="__4A08_" localSheetId="25">'[16]A01-1'!$A$5:$C$36</definedName>
    <definedName name="__A01" localSheetId="25">#REF!</definedName>
    <definedName name="__A08" localSheetId="25">'[14]A01-1'!$A$5:$C$36</definedName>
    <definedName name="__qyc1234" localSheetId="25">#REF!</definedName>
    <definedName name="_1A01_" localSheetId="25">#REF!</definedName>
    <definedName name="_2A01_" localSheetId="25">#REF!</definedName>
    <definedName name="_2A08_" localSheetId="25">'[17]A01-1'!$A$5:$C$36</definedName>
    <definedName name="_4A08_" localSheetId="25">'[14]A01-1'!$A$5:$C$36</definedName>
    <definedName name="_A01" localSheetId="25">#REF!</definedName>
    <definedName name="_A08" localSheetId="25">'[14]A01-1'!$A$5:$C$36</definedName>
    <definedName name="_a8756" localSheetId="25">'[4]A01-1'!$A$5:$C$36</definedName>
    <definedName name="_qyc1234" localSheetId="25">#REF!</definedName>
    <definedName name="Database" localSheetId="25" hidden="1">#REF!</definedName>
    <definedName name="地区名称" localSheetId="25">#REF!</definedName>
    <definedName name="分类" localSheetId="25">#REF!</definedName>
    <definedName name="形式" localSheetId="25">#REF!</definedName>
    <definedName name="支出" localSheetId="25">#REF!</definedName>
    <definedName name="_xlnm.Print_Area" localSheetId="25">'25-本级国资平衡'!$A$1:$D$12</definedName>
    <definedName name="____A08" localSheetId="29">'[27]A01-1'!$A$5:$C$36</definedName>
    <definedName name="___A08" localSheetId="29">'[27]A01-1'!$A$5:$C$36</definedName>
    <definedName name="_xlnm.Print_Titles" localSheetId="29">'29.本地区社保基金平衡表'!$1:$4</definedName>
    <definedName name="_______________A01" localSheetId="29">#REF!</definedName>
    <definedName name="_______________A08" localSheetId="29">'[25]A01-1'!$A$5:$C$36</definedName>
    <definedName name="____1A01_" localSheetId="29">#REF!</definedName>
    <definedName name="____2A08_" localSheetId="29">'[26]A01-1'!$A$5:$C$36</definedName>
    <definedName name="____A01" localSheetId="29">#REF!</definedName>
    <definedName name="___1A01_" localSheetId="29">#REF!</definedName>
    <definedName name="___2A08_" localSheetId="29">'[25]A01-1'!$A$5:$C$36</definedName>
    <definedName name="___A01" localSheetId="29">#REF!</definedName>
    <definedName name="__1A01_" localSheetId="29">#REF!</definedName>
    <definedName name="__2A01_" localSheetId="29">#REF!</definedName>
    <definedName name="__2A08_" localSheetId="29">'[25]A01-1'!$A$5:$C$36</definedName>
    <definedName name="__4A08_" localSheetId="29">'[25]A01-1'!$A$5:$C$36</definedName>
    <definedName name="__A01" localSheetId="29">#REF!</definedName>
    <definedName name="__A08" localSheetId="29">'[25]A01-1'!$A$5:$C$36</definedName>
    <definedName name="_1A01_" localSheetId="29">#REF!</definedName>
    <definedName name="_2A01_" localSheetId="29">#REF!</definedName>
    <definedName name="_2A08_" localSheetId="29">#REF!</definedName>
    <definedName name="_4A08_" localSheetId="29">'[25]A01-1'!$A$5:$C$36</definedName>
    <definedName name="_A01" localSheetId="29">#REF!</definedName>
    <definedName name="_A08" localSheetId="29">'[25]A01-1'!$A$5:$C$36</definedName>
    <definedName name="_qyc1234" localSheetId="29">#REF!</definedName>
    <definedName name="Database" localSheetId="29" hidden="1">#REF!</definedName>
    <definedName name="_xlnm.Print_Area" localSheetId="29">'29.本地区社保基金平衡表'!$A$1:$D$47</definedName>
    <definedName name="地区名称" localSheetId="29">#REF!</definedName>
    <definedName name="支出" localSheetId="29">#REF!</definedName>
    <definedName name="____A08" localSheetId="32">'[27]A01-1'!$A$5:$C$36</definedName>
    <definedName name="___A08" localSheetId="32">'[27]A01-1'!$A$5:$C$36</definedName>
    <definedName name="_xlnm.Print_Titles" localSheetId="32">'32.本级社保基金平衡'!$1:$4</definedName>
    <definedName name="_______________A01" localSheetId="32">#REF!</definedName>
    <definedName name="_______________A08" localSheetId="32">'[25]A01-1'!$A$5:$C$36</definedName>
    <definedName name="____1A01_" localSheetId="32">#REF!</definedName>
    <definedName name="____2A08_" localSheetId="32">'[26]A01-1'!$A$5:$C$36</definedName>
    <definedName name="____A01" localSheetId="32">#REF!</definedName>
    <definedName name="___1A01_" localSheetId="32">#REF!</definedName>
    <definedName name="___2A08_" localSheetId="32">'[25]A01-1'!$A$5:$C$36</definedName>
    <definedName name="___A01" localSheetId="32">#REF!</definedName>
    <definedName name="__1A01_" localSheetId="32">#REF!</definedName>
    <definedName name="__2A01_" localSheetId="32">#REF!</definedName>
    <definedName name="__2A08_" localSheetId="32">'[25]A01-1'!$A$5:$C$36</definedName>
    <definedName name="__4A08_" localSheetId="32">'[25]A01-1'!$A$5:$C$36</definedName>
    <definedName name="__A01" localSheetId="32">#REF!</definedName>
    <definedName name="__A08" localSheetId="32">'[25]A01-1'!$A$5:$C$36</definedName>
    <definedName name="_1A01_" localSheetId="32">#REF!</definedName>
    <definedName name="_2A01_" localSheetId="32">#REF!</definedName>
    <definedName name="_2A08_" localSheetId="32">#REF!</definedName>
    <definedName name="_4A08_" localSheetId="32">'[25]A01-1'!$A$5:$C$36</definedName>
    <definedName name="_A01" localSheetId="32">#REF!</definedName>
    <definedName name="_A08" localSheetId="32">'[25]A01-1'!$A$5:$C$36</definedName>
    <definedName name="_qyc1234" localSheetId="32">#REF!</definedName>
    <definedName name="Database" localSheetId="32" hidden="1">#REF!</definedName>
    <definedName name="地区名称" localSheetId="32">#REF!</definedName>
    <definedName name="支出" localSheetId="32">#REF!</definedName>
    <definedName name="_xlnm.Print_Area" localSheetId="32">'32.本级社保基金平衡'!$A$1:$D$47</definedName>
    <definedName name="_______________A01">#REF!</definedName>
    <definedName name="_______________A08">'[28]A01-1'!$A$5:$C$36</definedName>
    <definedName name="____1A01_">#REF!</definedName>
    <definedName name="____2A08_">'[29]A01-1'!$A$5:$C$36</definedName>
    <definedName name="____A01" localSheetId="33">#REF!</definedName>
    <definedName name="____A08" localSheetId="33">'[30]A01-1'!$A$5:$C$36</definedName>
    <definedName name="___1A01_">#REF!</definedName>
    <definedName name="___2A08_">'[28]A01-1'!$A$5:$C$36</definedName>
    <definedName name="___A01" localSheetId="33">#REF!</definedName>
    <definedName name="___A08" localSheetId="33">'[30]A01-1'!$A$5:$C$36</definedName>
    <definedName name="__1A01_">#REF!</definedName>
    <definedName name="__2A01_">#REF!</definedName>
    <definedName name="__2A08_">'[28]A01-1'!$A$5:$C$36</definedName>
    <definedName name="__4A08_">'[28]A01-1'!$A$5:$C$36</definedName>
    <definedName name="__A01">#REF!</definedName>
    <definedName name="__A08">'[28]A01-1'!$A$5:$C$36</definedName>
    <definedName name="_1A01_">#REF!</definedName>
    <definedName name="_2A01_">#REF!</definedName>
    <definedName name="_4A08_">'[28]A01-1'!$A$5:$C$36</definedName>
    <definedName name="_A01">#REF!</definedName>
    <definedName name="_A08">'[28]A01-1'!$A$5:$C$36</definedName>
    <definedName name="_qyc1234">#REF!</definedName>
    <definedName name="______________A01" localSheetId="33">#REF!</definedName>
    <definedName name="Database" hidden="1">#REF!</definedName>
    <definedName name="___________qyc1234" localSheetId="33">#REF!</definedName>
    <definedName name="地区名称">#REF!</definedName>
    <definedName name="支出">#REF!</definedName>
    <definedName name="_____A01" localSheetId="33">#REF!</definedName>
    <definedName name="__qyc1234" localSheetId="33">#REF!</definedName>
    <definedName name="______A01" localSheetId="33">#REF!</definedName>
    <definedName name="___qyc1234" localSheetId="33">#REF!</definedName>
    <definedName name="____________A01" localSheetId="33">#REF!</definedName>
    <definedName name="___________A01" localSheetId="33">#REF!</definedName>
    <definedName name="__________A01" localSheetId="33">#REF!</definedName>
    <definedName name="_________qyc1234" localSheetId="33">#REF!</definedName>
    <definedName name="________qyc1234" localSheetId="33">#REF!</definedName>
    <definedName name="_______qyc1234" localSheetId="33">#REF!</definedName>
    <definedName name="________A01" localSheetId="33">#REF!</definedName>
    <definedName name="_______A01" localSheetId="33">#REF!</definedName>
    <definedName name="_____qyc1234" localSheetId="33">#REF!</definedName>
    <definedName name="____qyc1234" localSheetId="33">#REF!</definedName>
    <definedName name="_________A01" localSheetId="33">#REF!</definedName>
    <definedName name="______qyc1234" localSheetId="33">#REF!</definedName>
    <definedName name="分类" localSheetId="33">#REF!</definedName>
    <definedName name="形式" localSheetId="33">#REF!</definedName>
    <definedName name="_____________A01" localSheetId="33">#REF!</definedName>
    <definedName name="__________qyc1234" localSheetId="33">#REF!</definedName>
    <definedName name="________________A01" localSheetId="33">#REF!</definedName>
    <definedName name="____________qyc1234" localSheetId="33">#REF!</definedName>
    <definedName name="_________________A01" localSheetId="33">#REF!</definedName>
    <definedName name="_____________qyc1234" localSheetId="33">#REF!</definedName>
    <definedName name="__________________A01" localSheetId="33">#REF!</definedName>
    <definedName name="______________qyc1234" localSheetId="33">#REF!</definedName>
    <definedName name="___________________A01" localSheetId="33">#REF!</definedName>
    <definedName name="_______________qyc1234" localSheetId="33">#REF!</definedName>
    <definedName name="____________________A01" localSheetId="33">#REF!</definedName>
    <definedName name="________________qyc1234" localSheetId="33">#REF!</definedName>
    <definedName name="_____________________A01" localSheetId="33">#REF!</definedName>
    <definedName name="_________________qyc1234" localSheetId="33">#REF!</definedName>
    <definedName name="______________________A01" localSheetId="33">#REF!</definedName>
    <definedName name="__________________qyc1234" localSheetId="33">#REF!</definedName>
    <definedName name="_______________________A01" localSheetId="33">#REF!</definedName>
    <definedName name="___________________qyc1234" localSheetId="33">#REF!</definedName>
    <definedName name="_xlnm.Print_Area" localSheetId="33">'33-地方政府债务限额及余额决算情况表'!$A$1:$G$16</definedName>
    <definedName name="____A01" localSheetId="34">#REF!</definedName>
    <definedName name="____A08" localSheetId="34">'[30]A01-1'!$A$5:$C$36</definedName>
    <definedName name="___A01" localSheetId="34">#REF!</definedName>
    <definedName name="___A08" localSheetId="34">'[30]A01-1'!$A$5:$C$36</definedName>
    <definedName name="______________A01" localSheetId="34">#REF!</definedName>
    <definedName name="___________qyc1234" localSheetId="34">#REF!</definedName>
    <definedName name="_____A01" localSheetId="34">#REF!</definedName>
    <definedName name="__qyc1234" localSheetId="34">#REF!</definedName>
    <definedName name="______A01" localSheetId="34">#REF!</definedName>
    <definedName name="___qyc1234" localSheetId="34">#REF!</definedName>
    <definedName name="____________A01" localSheetId="34">#REF!</definedName>
    <definedName name="___________A01" localSheetId="34">#REF!</definedName>
    <definedName name="__________A01" localSheetId="34">#REF!</definedName>
    <definedName name="_________qyc1234" localSheetId="34">#REF!</definedName>
    <definedName name="________qyc1234" localSheetId="34">#REF!</definedName>
    <definedName name="_______qyc1234" localSheetId="34">#REF!</definedName>
    <definedName name="________A01" localSheetId="34">#REF!</definedName>
    <definedName name="_______A01" localSheetId="34">#REF!</definedName>
    <definedName name="_____qyc1234" localSheetId="34">#REF!</definedName>
    <definedName name="____qyc1234" localSheetId="34">#REF!</definedName>
    <definedName name="_________A01" localSheetId="34">#REF!</definedName>
    <definedName name="______qyc1234" localSheetId="34">#REF!</definedName>
    <definedName name="分类" localSheetId="34">#REF!</definedName>
    <definedName name="形式" localSheetId="34">#REF!</definedName>
    <definedName name="_____________A01" localSheetId="34">#REF!</definedName>
    <definedName name="__________qyc1234" localSheetId="34">#REF!</definedName>
    <definedName name="________________A01" localSheetId="34">#REF!</definedName>
    <definedName name="____________qyc1234" localSheetId="34">#REF!</definedName>
    <definedName name="_________________A01" localSheetId="34">#REF!</definedName>
    <definedName name="_____________qyc1234" localSheetId="34">#REF!</definedName>
    <definedName name="__________________A01" localSheetId="34">#REF!</definedName>
    <definedName name="______________qyc1234" localSheetId="34">#REF!</definedName>
    <definedName name="___________________A01" localSheetId="34">#REF!</definedName>
    <definedName name="_______________qyc1234" localSheetId="34">#REF!</definedName>
    <definedName name="____________________A01" localSheetId="34">#REF!</definedName>
    <definedName name="________________qyc1234" localSheetId="34">#REF!</definedName>
    <definedName name="_____________________A01" localSheetId="34">#REF!</definedName>
    <definedName name="_________________qyc1234" localSheetId="34">#REF!</definedName>
    <definedName name="______________________A01" localSheetId="34">#REF!</definedName>
    <definedName name="__________________qyc1234" localSheetId="34">#REF!</definedName>
    <definedName name="_______________________A01" localSheetId="34">#REF!</definedName>
    <definedName name="___________________qyc1234" localSheetId="34">#REF!</definedName>
    <definedName name="_xlnm.Print_Area" localSheetId="34">'34-地方政府债务相关情况表'!$A:$C</definedName>
    <definedName name="____A01" localSheetId="35">#REF!</definedName>
    <definedName name="____A08" localSheetId="35">'[30]A01-1'!$A$5:$C$36</definedName>
    <definedName name="___A01" localSheetId="35">#REF!</definedName>
    <definedName name="___A08" localSheetId="35">'[30]A01-1'!$A$5:$C$36</definedName>
    <definedName name="______________A01" localSheetId="35">#REF!</definedName>
    <definedName name="___________qyc1234" localSheetId="35">#REF!</definedName>
    <definedName name="_____A01" localSheetId="35">#REF!</definedName>
    <definedName name="__qyc1234" localSheetId="35">#REF!</definedName>
    <definedName name="______A01" localSheetId="35">#REF!</definedName>
    <definedName name="___qyc1234" localSheetId="35">#REF!</definedName>
    <definedName name="____________A01" localSheetId="35">#REF!</definedName>
    <definedName name="___________A01" localSheetId="35">#REF!</definedName>
    <definedName name="__________A01" localSheetId="35">#REF!</definedName>
    <definedName name="_________qyc1234" localSheetId="35">#REF!</definedName>
    <definedName name="________qyc1234" localSheetId="35">#REF!</definedName>
    <definedName name="_______qyc1234" localSheetId="35">#REF!</definedName>
    <definedName name="________A01" localSheetId="35">#REF!</definedName>
    <definedName name="_______A01" localSheetId="35">#REF!</definedName>
    <definedName name="_____qyc1234" localSheetId="35">#REF!</definedName>
    <definedName name="____qyc1234" localSheetId="35">#REF!</definedName>
    <definedName name="_________A01" localSheetId="35">#REF!</definedName>
    <definedName name="______qyc1234" localSheetId="35">#REF!</definedName>
    <definedName name="分类" localSheetId="35">#REF!</definedName>
    <definedName name="形式" localSheetId="35">#REF!</definedName>
    <definedName name="_____________A01" localSheetId="35">#REF!</definedName>
    <definedName name="__________qyc1234" localSheetId="35">#REF!</definedName>
    <definedName name="________________A01" localSheetId="35">#REF!</definedName>
    <definedName name="____________qyc1234" localSheetId="35">#REF!</definedName>
    <definedName name="_________________A01" localSheetId="35">#REF!</definedName>
    <definedName name="_____________qyc1234" localSheetId="35">#REF!</definedName>
    <definedName name="__________________A01" localSheetId="35">#REF!</definedName>
    <definedName name="______________qyc1234" localSheetId="35">#REF!</definedName>
    <definedName name="___________________A01" localSheetId="35">#REF!</definedName>
    <definedName name="_______________qyc1234" localSheetId="35">#REF!</definedName>
    <definedName name="____________________A01" localSheetId="35">#REF!</definedName>
    <definedName name="________________qyc1234" localSheetId="35">#REF!</definedName>
    <definedName name="_____________________A01" localSheetId="35">#REF!</definedName>
    <definedName name="_________________qyc1234" localSheetId="35">#REF!</definedName>
    <definedName name="______________________A01" localSheetId="35">#REF!</definedName>
    <definedName name="__________________qyc1234" localSheetId="35">#REF!</definedName>
    <definedName name="_______________________A01" localSheetId="35">#REF!</definedName>
    <definedName name="___________________qyc1234" localSheetId="35">#REF!</definedName>
    <definedName name="_xlnm.Print_Area" localSheetId="35">'35-本级地方政府专项债务表'!$A:$B</definedName>
    <definedName name="____A01" localSheetId="36">#REF!</definedName>
    <definedName name="____A08" localSheetId="36">'[30]A01-1'!$A$5:$C$36</definedName>
    <definedName name="___A01" localSheetId="36">#REF!</definedName>
    <definedName name="___A08" localSheetId="36">'[30]A01-1'!$A$5:$C$36</definedName>
    <definedName name="______________A01" localSheetId="36">#REF!</definedName>
    <definedName name="_xlnm.Print_Titles" localSheetId="36">'36-地方政府债券使用情况表'!$4:$4</definedName>
    <definedName name="___________qyc1234" localSheetId="36">#REF!</definedName>
    <definedName name="_____A01" localSheetId="36">#REF!</definedName>
    <definedName name="__qyc1234" localSheetId="36">#REF!</definedName>
    <definedName name="______A01" localSheetId="36">#REF!</definedName>
    <definedName name="___qyc1234" localSheetId="36">#REF!</definedName>
    <definedName name="____________A01" localSheetId="36">#REF!</definedName>
    <definedName name="___________A01" localSheetId="36">#REF!</definedName>
    <definedName name="__________A01" localSheetId="36">#REF!</definedName>
    <definedName name="_________qyc1234" localSheetId="36">#REF!</definedName>
    <definedName name="________qyc1234" localSheetId="36">#REF!</definedName>
    <definedName name="_______qyc1234" localSheetId="36">#REF!</definedName>
    <definedName name="________A01" localSheetId="36">#REF!</definedName>
    <definedName name="_______A01" localSheetId="36">#REF!</definedName>
    <definedName name="_____qyc1234" localSheetId="36">#REF!</definedName>
    <definedName name="____qyc1234" localSheetId="36">#REF!</definedName>
    <definedName name="_________A01" localSheetId="36">#REF!</definedName>
    <definedName name="______qyc1234" localSheetId="36">#REF!</definedName>
    <definedName name="分类" localSheetId="36">#REF!</definedName>
    <definedName name="形式" localSheetId="36">#REF!</definedName>
    <definedName name="_____________A01" localSheetId="36">#REF!</definedName>
    <definedName name="__________qyc1234" localSheetId="36">#REF!</definedName>
    <definedName name="________________A01" localSheetId="36">#REF!</definedName>
    <definedName name="____________qyc1234" localSheetId="36">#REF!</definedName>
    <definedName name="_________________A01" localSheetId="36">#REF!</definedName>
    <definedName name="_____________qyc1234" localSheetId="36">#REF!</definedName>
    <definedName name="__________________A01" localSheetId="36">#REF!</definedName>
    <definedName name="______________qyc1234" localSheetId="36">#REF!</definedName>
    <definedName name="___________________A01" localSheetId="36">#REF!</definedName>
    <definedName name="_______________qyc1234" localSheetId="36">#REF!</definedName>
    <definedName name="____________________A01" localSheetId="36">#REF!</definedName>
    <definedName name="________________qyc1234" localSheetId="36">#REF!</definedName>
    <definedName name="_____________________A01" localSheetId="36">#REF!</definedName>
    <definedName name="_________________qyc1234" localSheetId="36">#REF!</definedName>
    <definedName name="______________________A01" localSheetId="36">#REF!</definedName>
    <definedName name="__________________qyc1234" localSheetId="36">#REF!</definedName>
    <definedName name="_______________________A01" localSheetId="36">#REF!</definedName>
    <definedName name="___________________qyc1234" localSheetId="36">#REF!</definedName>
    <definedName name="_xlnm.Print_Area" localSheetId="36">'36-地方政府债券使用情况表'!$A$1:$H$35</definedName>
  </definedNames>
  <calcPr calcId="144525"/>
</workbook>
</file>

<file path=xl/sharedStrings.xml><?xml version="1.0" encoding="utf-8"?>
<sst xmlns="http://schemas.openxmlformats.org/spreadsheetml/2006/main" count="2820" uniqueCount="1701">
  <si>
    <t>目　录</t>
  </si>
  <si>
    <r>
      <rPr>
        <sz val="16"/>
        <color theme="1"/>
        <rFont val="FangSong_GB2312"/>
        <charset val="134"/>
      </rPr>
      <t>表</t>
    </r>
    <r>
      <rPr>
        <sz val="16"/>
        <color theme="1"/>
        <rFont val="Times New Roman"/>
        <charset val="134"/>
      </rPr>
      <t>1.2024</t>
    </r>
    <r>
      <rPr>
        <sz val="16"/>
        <color theme="1"/>
        <rFont val="FangSong_GB2312"/>
        <charset val="134"/>
      </rPr>
      <t>年遂宁高新区地方一般公共预算收入执行情况表</t>
    </r>
  </si>
  <si>
    <t>表2.2024年遂宁高新区一般公共预算支出执行情况表</t>
  </si>
  <si>
    <r>
      <rPr>
        <sz val="16"/>
        <color theme="1"/>
        <rFont val="FangSong_GB2312"/>
        <charset val="134"/>
      </rPr>
      <t>表</t>
    </r>
    <r>
      <rPr>
        <sz val="16"/>
        <color theme="1"/>
        <rFont val="Times New Roman"/>
        <charset val="134"/>
      </rPr>
      <t>3.2024</t>
    </r>
    <r>
      <rPr>
        <sz val="16"/>
        <color theme="1"/>
        <rFont val="FangSong_GB2312"/>
        <charset val="134"/>
      </rPr>
      <t>年遂宁高新区一般公共预算收支执行情况平衡表</t>
    </r>
  </si>
  <si>
    <r>
      <rPr>
        <sz val="16"/>
        <color theme="1"/>
        <rFont val="FangSong_GB2312"/>
        <charset val="134"/>
      </rPr>
      <t>表</t>
    </r>
    <r>
      <rPr>
        <sz val="16"/>
        <color theme="1"/>
        <rFont val="Times New Roman"/>
        <charset val="134"/>
      </rPr>
      <t>4.2024</t>
    </r>
    <r>
      <rPr>
        <sz val="16"/>
        <color theme="1"/>
        <rFont val="FangSong_GB2312"/>
        <charset val="134"/>
      </rPr>
      <t>年遂宁高新区本级一般公共预算收入执行情况表</t>
    </r>
  </si>
  <si>
    <r>
      <rPr>
        <sz val="16"/>
        <color theme="1"/>
        <rFont val="FangSong_GB2312"/>
        <charset val="134"/>
      </rPr>
      <t>表</t>
    </r>
    <r>
      <rPr>
        <sz val="16"/>
        <color theme="1"/>
        <rFont val="Times New Roman"/>
        <charset val="134"/>
      </rPr>
      <t>5.2024</t>
    </r>
    <r>
      <rPr>
        <sz val="16"/>
        <color theme="1"/>
        <rFont val="FangSong_GB2312"/>
        <charset val="134"/>
      </rPr>
      <t>年遂宁高新区本级一般公共预算支出执行情况表</t>
    </r>
  </si>
  <si>
    <r>
      <rPr>
        <sz val="16"/>
        <color rgb="FF000000"/>
        <rFont val="FangSong_GB2312"/>
        <charset val="134"/>
      </rPr>
      <t>表</t>
    </r>
    <r>
      <rPr>
        <sz val="16"/>
        <color rgb="FF000000"/>
        <rFont val="Times New Roman"/>
        <charset val="134"/>
      </rPr>
      <t>6.2024</t>
    </r>
    <r>
      <rPr>
        <sz val="16"/>
        <color rgb="FF000000"/>
        <rFont val="FangSong_GB2312"/>
        <charset val="134"/>
      </rPr>
      <t>年遂宁高新区本级一般公共预算收支决算平衡表</t>
    </r>
  </si>
  <si>
    <r>
      <rPr>
        <sz val="16"/>
        <color rgb="FF000000"/>
        <rFont val="FangSong_GB2312"/>
        <charset val="134"/>
      </rPr>
      <t>表</t>
    </r>
    <r>
      <rPr>
        <sz val="16"/>
        <color rgb="FF000000"/>
        <rFont val="Times New Roman"/>
        <charset val="134"/>
      </rPr>
      <t>7.2024</t>
    </r>
    <r>
      <rPr>
        <sz val="16"/>
        <color rgb="FF000000"/>
        <rFont val="FangSong_GB2312"/>
        <charset val="134"/>
      </rPr>
      <t>年遂宁高新区本级一般公共预算经济分类科目支出执行情况表</t>
    </r>
  </si>
  <si>
    <r>
      <rPr>
        <sz val="16"/>
        <color rgb="FF000000"/>
        <rFont val="FangSong_GB2312"/>
        <charset val="134"/>
      </rPr>
      <t>表</t>
    </r>
    <r>
      <rPr>
        <sz val="16"/>
        <color rgb="FF000000"/>
        <rFont val="Times New Roman"/>
        <charset val="134"/>
      </rPr>
      <t>8.2024</t>
    </r>
    <r>
      <rPr>
        <sz val="16"/>
        <color rgb="FF000000"/>
        <rFont val="FangSong_GB2312"/>
        <charset val="134"/>
      </rPr>
      <t>年遂宁高新区本级一般公共预算经济分类科目基本支出执行情况表</t>
    </r>
  </si>
  <si>
    <r>
      <rPr>
        <sz val="16"/>
        <color rgb="FF000000"/>
        <rFont val="FangSong_GB2312"/>
        <charset val="134"/>
      </rPr>
      <t>表</t>
    </r>
    <r>
      <rPr>
        <sz val="16"/>
        <color rgb="FF000000"/>
        <rFont val="Times New Roman"/>
        <charset val="134"/>
      </rPr>
      <t>9.2024</t>
    </r>
    <r>
      <rPr>
        <sz val="16"/>
        <color rgb="FF000000"/>
        <rFont val="FangSong_GB2312"/>
        <charset val="134"/>
      </rPr>
      <t>年遂宁高新区对下税收返还和转移支付补助执行表</t>
    </r>
  </si>
  <si>
    <r>
      <rPr>
        <sz val="16"/>
        <color rgb="FF000000"/>
        <rFont val="FangSong_GB2312"/>
        <charset val="134"/>
      </rPr>
      <t>表</t>
    </r>
    <r>
      <rPr>
        <sz val="16"/>
        <color rgb="FF000000"/>
        <rFont val="Times New Roman"/>
        <charset val="134"/>
      </rPr>
      <t>10.2024</t>
    </r>
    <r>
      <rPr>
        <sz val="16"/>
        <color rgb="FF000000"/>
        <rFont val="FangSong_GB2312"/>
        <charset val="134"/>
      </rPr>
      <t>年遂宁高新区转移支付分地区执行数</t>
    </r>
  </si>
  <si>
    <r>
      <rPr>
        <sz val="16"/>
        <color theme="1"/>
        <rFont val="FangSong_GB2312"/>
        <charset val="134"/>
      </rPr>
      <t>表</t>
    </r>
    <r>
      <rPr>
        <sz val="16"/>
        <color theme="1"/>
        <rFont val="Times New Roman"/>
        <charset val="134"/>
      </rPr>
      <t>11.2024</t>
    </r>
    <r>
      <rPr>
        <sz val="16"/>
        <color theme="1"/>
        <rFont val="FangSong_GB2312"/>
        <charset val="134"/>
      </rPr>
      <t>年遂宁高新区预算内基本建设支出执行表</t>
    </r>
  </si>
  <si>
    <r>
      <rPr>
        <sz val="16"/>
        <color theme="1"/>
        <rFont val="FangSong_GB2312"/>
        <charset val="134"/>
      </rPr>
      <t>表</t>
    </r>
    <r>
      <rPr>
        <sz val="16"/>
        <color theme="1"/>
        <rFont val="Times New Roman"/>
        <charset val="134"/>
      </rPr>
      <t>12.2024</t>
    </r>
    <r>
      <rPr>
        <sz val="16"/>
        <color theme="1"/>
        <rFont val="FangSong_GB2312"/>
        <charset val="134"/>
      </rPr>
      <t>年遂宁高新区本级重大政府投资计划和重大投资项目决算表</t>
    </r>
  </si>
  <si>
    <r>
      <rPr>
        <sz val="16"/>
        <color theme="1"/>
        <rFont val="FangSong_GB2312"/>
        <charset val="134"/>
      </rPr>
      <t>表</t>
    </r>
    <r>
      <rPr>
        <sz val="16"/>
        <color theme="1"/>
        <rFont val="Times New Roman"/>
        <charset val="134"/>
      </rPr>
      <t>13.2024</t>
    </r>
    <r>
      <rPr>
        <sz val="16"/>
        <color theme="1"/>
        <rFont val="FangSong_GB2312"/>
        <charset val="134"/>
      </rPr>
      <t>年遂宁高新区政府性基金收入执行情况表</t>
    </r>
  </si>
  <si>
    <r>
      <rPr>
        <sz val="16"/>
        <color theme="1"/>
        <rFont val="FangSong_GB2312"/>
        <charset val="134"/>
      </rPr>
      <t>表</t>
    </r>
    <r>
      <rPr>
        <sz val="16"/>
        <color theme="1"/>
        <rFont val="Times New Roman"/>
        <charset val="134"/>
      </rPr>
      <t>14.2024</t>
    </r>
    <r>
      <rPr>
        <sz val="16"/>
        <color theme="1"/>
        <rFont val="FangSong_GB2312"/>
        <charset val="134"/>
      </rPr>
      <t>年遂宁高新区政府性基金支出执行情况表</t>
    </r>
  </si>
  <si>
    <r>
      <rPr>
        <sz val="16"/>
        <color rgb="FF000000"/>
        <rFont val="FangSong_GB2312"/>
        <charset val="134"/>
      </rPr>
      <t>表</t>
    </r>
    <r>
      <rPr>
        <sz val="16"/>
        <color rgb="FF000000"/>
        <rFont val="Times New Roman"/>
        <charset val="134"/>
      </rPr>
      <t>15.2024</t>
    </r>
    <r>
      <rPr>
        <sz val="16"/>
        <color rgb="FF000000"/>
        <rFont val="FangSong_GB2312"/>
        <charset val="134"/>
      </rPr>
      <t>年遂宁高新区政府性基金收支执行情况平衡表</t>
    </r>
  </si>
  <si>
    <r>
      <rPr>
        <sz val="16"/>
        <color rgb="FF000000"/>
        <rFont val="FangSong_GB2312"/>
        <charset val="134"/>
      </rPr>
      <t>表</t>
    </r>
    <r>
      <rPr>
        <sz val="16"/>
        <color rgb="FF000000"/>
        <rFont val="Times New Roman"/>
        <charset val="134"/>
      </rPr>
      <t>16.2024</t>
    </r>
    <r>
      <rPr>
        <sz val="16"/>
        <color rgb="FF000000"/>
        <rFont val="FangSong_GB2312"/>
        <charset val="134"/>
      </rPr>
      <t>年遂宁高新区本级政府性基金收入执行表</t>
    </r>
  </si>
  <si>
    <r>
      <rPr>
        <sz val="16"/>
        <color rgb="FF000000"/>
        <rFont val="FangSong_GB2312"/>
        <charset val="134"/>
      </rPr>
      <t>表</t>
    </r>
    <r>
      <rPr>
        <sz val="16"/>
        <color rgb="FF000000"/>
        <rFont val="Times New Roman"/>
        <charset val="134"/>
      </rPr>
      <t>17.2024</t>
    </r>
    <r>
      <rPr>
        <sz val="16"/>
        <color rgb="FF000000"/>
        <rFont val="FangSong_GB2312"/>
        <charset val="134"/>
      </rPr>
      <t>年遂宁高新区本级政府性基金支出执行表</t>
    </r>
  </si>
  <si>
    <r>
      <rPr>
        <sz val="16"/>
        <color rgb="FF000000"/>
        <rFont val="FangSong_GB2312"/>
        <charset val="134"/>
      </rPr>
      <t>表</t>
    </r>
    <r>
      <rPr>
        <sz val="16"/>
        <color rgb="FF000000"/>
        <rFont val="Times New Roman"/>
        <charset val="134"/>
      </rPr>
      <t>18.2024</t>
    </r>
    <r>
      <rPr>
        <sz val="16"/>
        <color rgb="FF000000"/>
        <rFont val="FangSong_GB2312"/>
        <charset val="134"/>
      </rPr>
      <t>年遂宁高新区本级政府性基金收支执行平衡表</t>
    </r>
  </si>
  <si>
    <r>
      <rPr>
        <sz val="16"/>
        <color rgb="FF000000"/>
        <rFont val="FangSong_GB2312"/>
        <charset val="134"/>
      </rPr>
      <t>表</t>
    </r>
    <r>
      <rPr>
        <sz val="16"/>
        <color rgb="FF000000"/>
        <rFont val="Times New Roman"/>
        <charset val="134"/>
      </rPr>
      <t>19.2024</t>
    </r>
    <r>
      <rPr>
        <sz val="16"/>
        <color rgb="FF000000"/>
        <rFont val="FangSong_GB2312"/>
        <charset val="134"/>
      </rPr>
      <t>年遂宁高新区对下政府性基金转移支付补助执行表</t>
    </r>
  </si>
  <si>
    <r>
      <rPr>
        <sz val="16"/>
        <color theme="1"/>
        <rFont val="FangSong_GB2312"/>
        <charset val="134"/>
      </rPr>
      <t>表</t>
    </r>
    <r>
      <rPr>
        <sz val="16"/>
        <color theme="1"/>
        <rFont val="Times New Roman"/>
        <charset val="134"/>
      </rPr>
      <t>20.2024</t>
    </r>
    <r>
      <rPr>
        <sz val="16"/>
        <color theme="1"/>
        <rFont val="FangSong_GB2312"/>
        <charset val="134"/>
      </rPr>
      <t>年遂宁高新区本级国有资本经营预算收入执行情况表</t>
    </r>
  </si>
  <si>
    <r>
      <rPr>
        <sz val="16"/>
        <color theme="1"/>
        <rFont val="FangSong_GB2312"/>
        <charset val="134"/>
      </rPr>
      <t>表</t>
    </r>
    <r>
      <rPr>
        <sz val="16"/>
        <color theme="1"/>
        <rFont val="Times New Roman"/>
        <charset val="134"/>
      </rPr>
      <t>21.2024</t>
    </r>
    <r>
      <rPr>
        <sz val="16"/>
        <color theme="1"/>
        <rFont val="FangSong_GB2312"/>
        <charset val="134"/>
      </rPr>
      <t>年遂宁高新区本级国有资本经营预算支出执行情况表</t>
    </r>
  </si>
  <si>
    <r>
      <rPr>
        <sz val="16"/>
        <color theme="1"/>
        <rFont val="FangSong_GB2312"/>
        <charset val="134"/>
      </rPr>
      <t>表</t>
    </r>
    <r>
      <rPr>
        <sz val="16"/>
        <color theme="1"/>
        <rFont val="Times New Roman"/>
        <charset val="134"/>
      </rPr>
      <t>22.2024</t>
    </r>
    <r>
      <rPr>
        <sz val="16"/>
        <color theme="1"/>
        <rFont val="FangSong_GB2312"/>
        <charset val="134"/>
      </rPr>
      <t>年遂宁高新区国有资本经营预算收支决算平衡表</t>
    </r>
  </si>
  <si>
    <r>
      <rPr>
        <sz val="16"/>
        <color rgb="FF000000"/>
        <rFont val="FangSong_GB2312"/>
        <charset val="134"/>
      </rPr>
      <t>表</t>
    </r>
    <r>
      <rPr>
        <sz val="16"/>
        <color rgb="FF000000"/>
        <rFont val="Times New Roman"/>
        <charset val="134"/>
      </rPr>
      <t>23.2024</t>
    </r>
    <r>
      <rPr>
        <sz val="16"/>
        <color rgb="FF000000"/>
        <rFont val="FangSong_GB2312"/>
        <charset val="134"/>
      </rPr>
      <t>年遂宁高新区本级国有资本经营预算收入执行表</t>
    </r>
  </si>
  <si>
    <r>
      <rPr>
        <sz val="16"/>
        <color theme="1"/>
        <rFont val="FangSong_GB2312"/>
        <charset val="134"/>
      </rPr>
      <t>表</t>
    </r>
    <r>
      <rPr>
        <sz val="16"/>
        <color theme="1"/>
        <rFont val="Times New Roman"/>
        <charset val="134"/>
      </rPr>
      <t>24.2024</t>
    </r>
    <r>
      <rPr>
        <sz val="16"/>
        <color theme="1"/>
        <rFont val="FangSong_GB2312"/>
        <charset val="134"/>
      </rPr>
      <t>年遂宁高新区本级国有资本经营预算支出执行表</t>
    </r>
  </si>
  <si>
    <r>
      <rPr>
        <sz val="16"/>
        <color theme="1"/>
        <rFont val="FangSong_GB2312"/>
        <charset val="134"/>
      </rPr>
      <t>表</t>
    </r>
    <r>
      <rPr>
        <sz val="16"/>
        <color theme="1"/>
        <rFont val="Times New Roman"/>
        <charset val="134"/>
      </rPr>
      <t>25.2024</t>
    </r>
    <r>
      <rPr>
        <sz val="16"/>
        <color theme="1"/>
        <rFont val="FangSong_GB2312"/>
        <charset val="134"/>
      </rPr>
      <t>年遂宁高新区国有资本经营预算收支决算平衡表</t>
    </r>
  </si>
  <si>
    <r>
      <rPr>
        <sz val="16"/>
        <color theme="1"/>
        <rFont val="FangSong_GB2312"/>
        <charset val="134"/>
      </rPr>
      <t>表</t>
    </r>
    <r>
      <rPr>
        <sz val="16"/>
        <color theme="1"/>
        <rFont val="Times New Roman"/>
        <charset val="134"/>
      </rPr>
      <t>26.2024</t>
    </r>
    <r>
      <rPr>
        <sz val="16"/>
        <color theme="1"/>
        <rFont val="FangSong_GB2312"/>
        <charset val="134"/>
      </rPr>
      <t>年遂宁高新区对下国有资本经营预算转移支付分地区执行表</t>
    </r>
  </si>
  <si>
    <r>
      <rPr>
        <sz val="16"/>
        <color theme="1"/>
        <rFont val="FangSong_GB2312"/>
        <charset val="134"/>
      </rPr>
      <t>表</t>
    </r>
    <r>
      <rPr>
        <sz val="16"/>
        <color theme="1"/>
        <rFont val="Times New Roman"/>
        <charset val="134"/>
      </rPr>
      <t>27.2024</t>
    </r>
    <r>
      <rPr>
        <sz val="16"/>
        <color theme="1"/>
        <rFont val="FangSong_GB2312"/>
        <charset val="134"/>
      </rPr>
      <t>年遂宁高新区社会保险基金收入执行表</t>
    </r>
  </si>
  <si>
    <r>
      <rPr>
        <sz val="16"/>
        <color theme="1"/>
        <rFont val="FangSong_GB2312"/>
        <charset val="134"/>
      </rPr>
      <t>表</t>
    </r>
    <r>
      <rPr>
        <sz val="16"/>
        <color theme="1"/>
        <rFont val="Times New Roman"/>
        <charset val="134"/>
      </rPr>
      <t>28.2024</t>
    </r>
    <r>
      <rPr>
        <sz val="16"/>
        <color theme="1"/>
        <rFont val="FangSong_GB2312"/>
        <charset val="134"/>
      </rPr>
      <t>年遂宁高新区社会保险基金支出执行表</t>
    </r>
  </si>
  <si>
    <r>
      <rPr>
        <sz val="16"/>
        <color theme="1"/>
        <rFont val="FangSong_GB2312"/>
        <charset val="134"/>
      </rPr>
      <t>表</t>
    </r>
    <r>
      <rPr>
        <sz val="16"/>
        <color theme="1"/>
        <rFont val="Times New Roman"/>
        <charset val="134"/>
      </rPr>
      <t>29.2024</t>
    </r>
    <r>
      <rPr>
        <sz val="16"/>
        <color theme="1"/>
        <rFont val="FangSong_GB2312"/>
        <charset val="134"/>
      </rPr>
      <t>年遂宁高新区社会保险基金预算收支决算平衡表</t>
    </r>
  </si>
  <si>
    <r>
      <rPr>
        <sz val="16"/>
        <color theme="1"/>
        <rFont val="FangSong_GB2312"/>
        <charset val="134"/>
      </rPr>
      <t>表</t>
    </r>
    <r>
      <rPr>
        <sz val="16"/>
        <color theme="1"/>
        <rFont val="Times New Roman"/>
        <charset val="134"/>
      </rPr>
      <t>30.2024</t>
    </r>
    <r>
      <rPr>
        <sz val="16"/>
        <color theme="1"/>
        <rFont val="FangSong_GB2312"/>
        <charset val="134"/>
      </rPr>
      <t>年遂宁高新区本级社会保险基金收入执行表</t>
    </r>
  </si>
  <si>
    <r>
      <rPr>
        <sz val="16"/>
        <color rgb="FF000000"/>
        <rFont val="FangSong_GB2312"/>
        <charset val="134"/>
      </rPr>
      <t>表</t>
    </r>
    <r>
      <rPr>
        <sz val="16"/>
        <color rgb="FF000000"/>
        <rFont val="Times New Roman"/>
        <charset val="134"/>
      </rPr>
      <t>31.2024</t>
    </r>
    <r>
      <rPr>
        <sz val="16"/>
        <color rgb="FF000000"/>
        <rFont val="FangSong_GB2312"/>
        <charset val="134"/>
      </rPr>
      <t>年遂宁高新区本级社会保险基金支出执行表</t>
    </r>
  </si>
  <si>
    <r>
      <rPr>
        <sz val="16"/>
        <color theme="1"/>
        <rFont val="FangSong_GB2312"/>
        <charset val="134"/>
      </rPr>
      <t>表</t>
    </r>
    <r>
      <rPr>
        <sz val="16"/>
        <color theme="1"/>
        <rFont val="Times New Roman"/>
        <charset val="134"/>
      </rPr>
      <t>32.2024</t>
    </r>
    <r>
      <rPr>
        <sz val="16"/>
        <color theme="1"/>
        <rFont val="FangSong_GB2312"/>
        <charset val="134"/>
      </rPr>
      <t>年遂宁高新区区级社会保险基金预算收支决算平衡表</t>
    </r>
  </si>
  <si>
    <r>
      <rPr>
        <sz val="16"/>
        <color theme="1"/>
        <rFont val="FangSong_GB2312"/>
        <charset val="134"/>
      </rPr>
      <t>表</t>
    </r>
    <r>
      <rPr>
        <sz val="16"/>
        <color theme="1"/>
        <rFont val="Times New Roman"/>
        <charset val="134"/>
      </rPr>
      <t>33.</t>
    </r>
    <r>
      <rPr>
        <sz val="16"/>
        <color theme="1"/>
        <rFont val="FangSong_GB2312"/>
        <charset val="134"/>
      </rPr>
      <t>遂宁高新区2024年地方政府债务限额及余额决算情况表</t>
    </r>
  </si>
  <si>
    <r>
      <rPr>
        <sz val="16"/>
        <color theme="1"/>
        <rFont val="FangSong_GB2312"/>
        <charset val="134"/>
      </rPr>
      <t>表</t>
    </r>
    <r>
      <rPr>
        <sz val="16"/>
        <color theme="1"/>
        <rFont val="Times New Roman"/>
        <charset val="134"/>
      </rPr>
      <t>34.</t>
    </r>
    <r>
      <rPr>
        <sz val="16"/>
        <color theme="1"/>
        <rFont val="FangSong_GB2312"/>
        <charset val="134"/>
      </rPr>
      <t>遂宁高新区2024年地方政府债务相关情况表</t>
    </r>
  </si>
  <si>
    <r>
      <rPr>
        <sz val="16"/>
        <color theme="1"/>
        <rFont val="FangSong_GB2312"/>
        <charset val="134"/>
      </rPr>
      <t>表</t>
    </r>
    <r>
      <rPr>
        <sz val="16"/>
        <color theme="1"/>
        <rFont val="Times New Roman"/>
        <charset val="134"/>
      </rPr>
      <t>35.</t>
    </r>
    <r>
      <rPr>
        <sz val="16"/>
        <color theme="1"/>
        <rFont val="FangSong_GB2312"/>
        <charset val="134"/>
      </rPr>
      <t>遂宁高新区2024年本级地方政府专项债务表</t>
    </r>
  </si>
  <si>
    <r>
      <rPr>
        <sz val="16"/>
        <color theme="1"/>
        <rFont val="FangSong_GB2312"/>
        <charset val="134"/>
      </rPr>
      <t>表</t>
    </r>
    <r>
      <rPr>
        <sz val="16"/>
        <color theme="1"/>
        <rFont val="Times New Roman"/>
        <charset val="134"/>
      </rPr>
      <t>36.</t>
    </r>
    <r>
      <rPr>
        <sz val="16"/>
        <color theme="1"/>
        <rFont val="FangSong_GB2312"/>
        <charset val="134"/>
      </rPr>
      <t>遂宁高新区2024年地方政府债券使用情况表</t>
    </r>
  </si>
  <si>
    <t>表1</t>
  </si>
  <si>
    <t>2024年遂宁高新区地方一般公共预算收入执行情况表</t>
  </si>
  <si>
    <t>单位：万元、%</t>
  </si>
  <si>
    <t>预    算    科    目</t>
  </si>
  <si>
    <t>年  初
预算数</t>
  </si>
  <si>
    <t>调整
预算数</t>
  </si>
  <si>
    <t>决算数</t>
  </si>
  <si>
    <t>2023决算数</t>
  </si>
  <si>
    <t>执行占调整预算数（%）</t>
  </si>
  <si>
    <t>执行为上年决算（%）</t>
  </si>
  <si>
    <t>税收收入小计</t>
  </si>
  <si>
    <t xml:space="preserve">  一、增值税</t>
  </si>
  <si>
    <t xml:space="preserve">  二、企业所得税</t>
  </si>
  <si>
    <t xml:space="preserve">  三、企业所得税退税</t>
  </si>
  <si>
    <t xml:space="preserve">  四、个人所得税</t>
  </si>
  <si>
    <t xml:space="preserve">  五、资源税</t>
  </si>
  <si>
    <t xml:space="preserve">  六、城市维护建设税</t>
  </si>
  <si>
    <t xml:space="preserve">  七、房产税</t>
  </si>
  <si>
    <t xml:space="preserve">  八、印花税</t>
  </si>
  <si>
    <t xml:space="preserve">  九、城镇土地使用税</t>
  </si>
  <si>
    <t xml:space="preserve">  十、土地增值税</t>
  </si>
  <si>
    <t xml:space="preserve">  十一、车船税</t>
  </si>
  <si>
    <t xml:space="preserve">  十二、耕地占用税</t>
  </si>
  <si>
    <t xml:space="preserve">  十三、契税</t>
  </si>
  <si>
    <t xml:space="preserve">  十四、烟叶税</t>
  </si>
  <si>
    <t xml:space="preserve">  十五、环境保护税</t>
  </si>
  <si>
    <t xml:space="preserve">  十六、其他税收收入</t>
  </si>
  <si>
    <t>非税收入小计</t>
  </si>
  <si>
    <t xml:space="preserve">  十七、专项收入</t>
  </si>
  <si>
    <t xml:space="preserve">  十八、行政事业性收费收入</t>
  </si>
  <si>
    <t xml:space="preserve">  十九、罚没收入</t>
  </si>
  <si>
    <t xml:space="preserve">  二十、国有资本经营收入</t>
  </si>
  <si>
    <t xml:space="preserve">  二十一、国有资源（资产）有偿使用收入</t>
  </si>
  <si>
    <t xml:space="preserve">  二十二、捐赠收入</t>
  </si>
  <si>
    <t xml:space="preserve">  二十三、政府住房基金收入</t>
  </si>
  <si>
    <t xml:space="preserve">  二十四、其他收入</t>
  </si>
  <si>
    <t>地方一般公共预算收入合计</t>
  </si>
  <si>
    <t>表2</t>
  </si>
  <si>
    <t>2024年遂宁高新区一般公共预算支出执行情况表</t>
  </si>
  <si>
    <t>调整预算数</t>
  </si>
  <si>
    <r>
      <rPr>
        <b/>
        <sz val="12"/>
        <color theme="1"/>
        <rFont val="宋体"/>
        <charset val="134"/>
      </rPr>
      <t>执行占上年决算数（</t>
    </r>
    <r>
      <rPr>
        <b/>
        <sz val="12"/>
        <color theme="1"/>
        <rFont val="Times New Roman"/>
        <charset val="134"/>
      </rPr>
      <t>%</t>
    </r>
    <r>
      <rPr>
        <b/>
        <sz val="12"/>
        <color theme="1"/>
        <rFont val="宋体"/>
        <charset val="134"/>
      </rPr>
      <t>）</t>
    </r>
  </si>
  <si>
    <t>简要说明</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</si>
  <si>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</si>
  <si>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</si>
  <si>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</si>
  <si>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</si>
  <si>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</si>
  <si>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</si>
  <si>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</si>
  <si>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</si>
  <si>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</si>
  <si>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</si>
  <si>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</si>
  <si>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</si>
  <si>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</si>
  <si>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</si>
  <si>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</si>
  <si>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</si>
  <si>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</si>
  <si>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</si>
  <si>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</si>
  <si>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</si>
  <si>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</si>
  <si>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</si>
  <si>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</si>
  <si>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</si>
  <si>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</si>
  <si>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</si>
  <si>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</si>
  <si>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2024年遂宁高新区一般公共预算收支执行情况平衡表</t>
  </si>
  <si>
    <t>单位：万元</t>
  </si>
  <si>
    <t>收入</t>
  </si>
  <si>
    <t>支出</t>
  </si>
  <si>
    <t>地方一般公共预算收入</t>
  </si>
  <si>
    <t>一般公共预算支出</t>
  </si>
  <si>
    <t>转移性收入</t>
  </si>
  <si>
    <t>转移性支出</t>
  </si>
  <si>
    <t xml:space="preserve">  上级补助收入</t>
  </si>
  <si>
    <t xml:space="preserve">  上解上级支出</t>
  </si>
  <si>
    <t xml:space="preserve">    返还性收入</t>
  </si>
  <si>
    <t xml:space="preserve">    体制上解支出</t>
  </si>
  <si>
    <t xml:space="preserve">    一般性转移支付收入</t>
  </si>
  <si>
    <t xml:space="preserve">    专项上解支出</t>
  </si>
  <si>
    <t xml:space="preserve">    专项转移支付收入</t>
  </si>
  <si>
    <t xml:space="preserve">  调出资金</t>
  </si>
  <si>
    <t xml:space="preserve">  上年结余收入</t>
  </si>
  <si>
    <t xml:space="preserve">    补充预算稳定调节基金</t>
  </si>
  <si>
    <t xml:space="preserve">  调入资金</t>
  </si>
  <si>
    <t xml:space="preserve">    补充预算周转金</t>
  </si>
  <si>
    <t xml:space="preserve">    调入预算稳定调节基金</t>
  </si>
  <si>
    <t xml:space="preserve">  国债转贷资金结余</t>
  </si>
  <si>
    <t/>
  </si>
  <si>
    <t xml:space="preserve">    从政府性基金预算调入</t>
  </si>
  <si>
    <t xml:space="preserve">  援助其他地区支出</t>
  </si>
  <si>
    <t xml:space="preserve">    从国有资本经营预算调入</t>
  </si>
  <si>
    <t>债务还本支出</t>
  </si>
  <si>
    <t xml:space="preserve">    从其他资金调入</t>
  </si>
  <si>
    <t xml:space="preserve">  地方政府一般债务还本支出</t>
  </si>
  <si>
    <t>债务转贷收入</t>
  </si>
  <si>
    <t xml:space="preserve">  地方政府一般债务转贷收入</t>
  </si>
  <si>
    <t xml:space="preserve">    地方政府一般债券转贷收入</t>
  </si>
  <si>
    <t xml:space="preserve">    地方政府向外国政府借款转贷收入</t>
  </si>
  <si>
    <t xml:space="preserve">    地方政府向国际组织借款转贷收入</t>
  </si>
  <si>
    <t xml:space="preserve">    地方政府其他一般债务转贷收入</t>
  </si>
  <si>
    <t xml:space="preserve">  国债转贷收入</t>
  </si>
  <si>
    <t xml:space="preserve">  国债转贷资金上年结余</t>
  </si>
  <si>
    <t xml:space="preserve">  接受其他地区援助收入</t>
  </si>
  <si>
    <t>债务收入</t>
  </si>
  <si>
    <t xml:space="preserve">  一般债务收入</t>
  </si>
  <si>
    <t xml:space="preserve">    地方政府一般债券收入</t>
  </si>
  <si>
    <t xml:space="preserve">    地方政府向国际组织借款收入</t>
  </si>
  <si>
    <t>收入总计</t>
  </si>
  <si>
    <t>支出总计</t>
  </si>
  <si>
    <t>年终结余</t>
  </si>
  <si>
    <t xml:space="preserve">  其中：结转下年支出</t>
  </si>
  <si>
    <t>表4</t>
  </si>
  <si>
    <t>2024年遂宁高新区本级一般公共预算收入执行情况表</t>
  </si>
  <si>
    <t>2023年决算数</t>
  </si>
  <si>
    <t>表5</t>
  </si>
  <si>
    <t>2024年遂宁高新区本级一般公共预算支出执行情况表</t>
  </si>
  <si>
    <t>A</t>
  </si>
  <si>
    <t>年初预算</t>
  </si>
  <si>
    <t>执行占上年决算数（%）</t>
  </si>
  <si>
    <t>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</si>
  <si>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</si>
  <si>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</si>
  <si>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</si>
  <si>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</si>
  <si>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</si>
  <si>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</si>
  <si>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</si>
  <si>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</si>
  <si>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</si>
  <si>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</si>
  <si>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</si>
  <si>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</si>
  <si>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</si>
  <si>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</si>
  <si>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</si>
  <si>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</si>
  <si>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</si>
  <si>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</si>
  <si>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</si>
  <si>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</si>
  <si>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</si>
  <si>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</si>
  <si>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</si>
  <si>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</si>
  <si>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</si>
  <si>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</si>
  <si>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</si>
  <si>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</si>
  <si>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</si>
  <si>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</si>
  <si>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</si>
  <si>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</si>
  <si>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</si>
  <si>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</si>
  <si>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</si>
  <si>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</si>
  <si>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</si>
  <si>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</si>
  <si>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</si>
  <si>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</si>
  <si>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</si>
  <si>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</si>
  <si>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</si>
  <si>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</si>
  <si>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</si>
  <si>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</si>
  <si>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</si>
  <si>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</si>
  <si>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</si>
  <si>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</si>
  <si>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</si>
  <si>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</si>
  <si>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</si>
  <si>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</si>
  <si>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</si>
  <si>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</si>
  <si>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</si>
  <si>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</si>
  <si>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</si>
  <si>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</si>
  <si>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</si>
  <si>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</si>
  <si>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</si>
  <si>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</si>
  <si>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</si>
  <si>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</si>
  <si>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</si>
  <si>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</si>
  <si>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</si>
  <si>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</si>
  <si>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</si>
  <si>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</si>
  <si>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</si>
  <si>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</si>
  <si>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</si>
  <si>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</si>
  <si>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</si>
  <si>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</si>
  <si>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</si>
  <si>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</si>
  <si>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</si>
  <si>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</si>
  <si>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</si>
  <si>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</si>
  <si>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</si>
  <si>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</si>
  <si>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</si>
  <si>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</si>
  <si>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</si>
  <si>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</si>
  <si>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</si>
  <si>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</si>
  <si>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</si>
  <si>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</si>
  <si>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</si>
  <si>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</si>
  <si>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</si>
  <si>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</si>
  <si>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</si>
  <si>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</si>
  <si>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</si>
  <si>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</si>
  <si>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</si>
  <si>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</si>
  <si>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</si>
  <si>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</si>
  <si>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</si>
  <si>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</si>
  <si>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</si>
  <si>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</si>
  <si>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</si>
  <si>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</si>
  <si>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</si>
  <si>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</si>
  <si>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</si>
  <si>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</si>
  <si>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</si>
  <si>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</si>
  <si>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</si>
  <si>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</si>
  <si>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</si>
  <si>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</si>
  <si>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</si>
  <si>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</si>
  <si>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</si>
  <si>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</si>
  <si>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其他社会工作事业支出</t>
  </si>
  <si>
    <t xml:space="preserve">    信访事务</t>
  </si>
  <si>
    <t xml:space="preserve">      信访业务</t>
  </si>
  <si>
    <t xml:space="preserve">      其他信访事务支出</t>
  </si>
  <si>
    <t xml:space="preserve">    其他一般公共服务支出</t>
  </si>
  <si>
    <t xml:space="preserve">      国家赔偿费用支出</t>
  </si>
  <si>
    <t xml:space="preserve">      其他一般公共服务支出</t>
  </si>
  <si>
    <t xml:space="preserve">    对外合作与交流</t>
  </si>
  <si>
    <t xml:space="preserve">    对外宣传</t>
  </si>
  <si>
    <t xml:space="preserve">    其他外交支出</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</si>
  <si>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</si>
  <si>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</si>
  <si>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</si>
  <si>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</si>
  <si>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</si>
  <si>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</si>
  <si>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</si>
  <si>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</si>
  <si>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</si>
  <si>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</si>
  <si>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</si>
  <si>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</si>
  <si>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</si>
  <si>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</si>
  <si>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</si>
  <si>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</si>
  <si>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</si>
  <si>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</si>
  <si>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</si>
  <si>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</si>
  <si>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</si>
  <si>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</si>
  <si>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</si>
  <si>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</si>
  <si>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</si>
  <si>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</si>
  <si>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</si>
  <si>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</si>
  <si>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</si>
  <si>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</si>
  <si>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</si>
  <si>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</si>
  <si>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</si>
  <si>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</si>
  <si>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</si>
  <si>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</si>
  <si>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</si>
  <si>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</si>
  <si>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</si>
  <si>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</si>
  <si>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</si>
  <si>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</si>
  <si>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</si>
  <si>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</si>
  <si>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</si>
  <si>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</si>
  <si>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</si>
  <si>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</si>
  <si>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</si>
  <si>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</si>
  <si>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</si>
  <si>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</si>
  <si>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</si>
  <si>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</si>
  <si>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</si>
  <si>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</si>
  <si>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</si>
  <si>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</si>
  <si>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</si>
  <si>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</si>
  <si>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</si>
  <si>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</si>
  <si>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</si>
  <si>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</si>
  <si>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</si>
  <si>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</si>
  <si>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</si>
  <si>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</si>
  <si>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</si>
  <si>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</si>
  <si>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</si>
  <si>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</si>
  <si>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</si>
  <si>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</si>
  <si>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</si>
  <si>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</si>
  <si>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</si>
  <si>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</si>
  <si>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</si>
  <si>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</si>
  <si>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</si>
  <si>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</si>
  <si>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</si>
  <si>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</si>
  <si>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</si>
  <si>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</si>
  <si>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</si>
  <si>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</si>
  <si>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</si>
  <si>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</si>
  <si>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</si>
  <si>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</si>
  <si>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</si>
  <si>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</si>
  <si>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</si>
  <si>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</si>
  <si>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</si>
  <si>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</si>
  <si>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</si>
  <si>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</si>
  <si>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</si>
  <si>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</si>
  <si>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</si>
  <si>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</si>
  <si>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</si>
  <si>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</si>
  <si>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</si>
  <si>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</si>
  <si>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</si>
  <si>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</si>
  <si>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</si>
  <si>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</si>
  <si>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</si>
  <si>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</si>
  <si>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</si>
  <si>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</si>
  <si>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</si>
  <si>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</si>
  <si>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</si>
  <si>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</si>
  <si>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</si>
  <si>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</si>
  <si>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</si>
  <si>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</si>
  <si>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</si>
  <si>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</si>
  <si>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</si>
  <si>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</si>
  <si>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</si>
  <si>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</si>
  <si>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</si>
  <si>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</si>
  <si>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</si>
  <si>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</si>
  <si>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</si>
  <si>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</si>
  <si>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</si>
  <si>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</si>
  <si>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</si>
  <si>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</si>
  <si>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</si>
  <si>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</si>
  <si>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</si>
  <si>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</si>
  <si>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</si>
  <si>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</si>
  <si>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</si>
  <si>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</si>
  <si>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</si>
  <si>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</si>
  <si>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</si>
  <si>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</si>
  <si>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</si>
  <si>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</si>
  <si>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</si>
  <si>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</si>
  <si>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</si>
  <si>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</si>
  <si>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</si>
  <si>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</si>
  <si>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</si>
  <si>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</si>
  <si>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</si>
  <si>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</si>
  <si>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</si>
  <si>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</si>
  <si>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</si>
  <si>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</si>
  <si>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</si>
  <si>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</si>
  <si>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</si>
  <si>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</si>
  <si>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</si>
  <si>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</si>
  <si>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</si>
  <si>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</si>
  <si>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</si>
  <si>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</si>
  <si>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</si>
  <si>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</si>
  <si>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</si>
  <si>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</si>
  <si>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</si>
  <si>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</si>
  <si>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</si>
  <si>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</si>
  <si>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</si>
  <si>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</si>
  <si>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</si>
  <si>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</si>
  <si>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</si>
  <si>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</si>
  <si>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</si>
  <si>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</si>
  <si>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</si>
  <si>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</si>
  <si>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</si>
  <si>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</si>
  <si>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</si>
  <si>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</si>
  <si>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</si>
  <si>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</si>
  <si>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</si>
  <si>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</si>
  <si>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</si>
  <si>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</si>
  <si>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</si>
  <si>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</si>
  <si>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</si>
  <si>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</si>
  <si>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</si>
  <si>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</si>
  <si>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</si>
  <si>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</si>
  <si>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</si>
  <si>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</si>
  <si>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</si>
  <si>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</si>
  <si>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</si>
  <si>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</si>
  <si>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</si>
  <si>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</si>
  <si>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</si>
  <si>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</si>
  <si>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</si>
  <si>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</si>
  <si>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</si>
  <si>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</si>
  <si>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</si>
  <si>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</si>
  <si>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</si>
  <si>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</si>
  <si>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</si>
  <si>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</si>
  <si>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</si>
  <si>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</si>
  <si>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</si>
  <si>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</si>
  <si>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</si>
  <si>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</si>
  <si>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</si>
  <si>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</si>
  <si>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</si>
  <si>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</si>
  <si>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</si>
  <si>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</si>
  <si>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</si>
  <si>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</si>
  <si>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</si>
  <si>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</si>
  <si>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</si>
  <si>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</si>
  <si>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</si>
  <si>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</si>
  <si>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</si>
  <si>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</si>
  <si>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</si>
  <si>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</si>
  <si>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</si>
  <si>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</si>
  <si>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</si>
  <si>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</si>
  <si>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</si>
  <si>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</si>
  <si>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</si>
  <si>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</si>
  <si>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</si>
  <si>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</si>
  <si>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</si>
  <si>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</si>
  <si>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</si>
  <si>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</si>
  <si>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</si>
  <si>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</si>
  <si>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</si>
  <si>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</si>
  <si>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</si>
  <si>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</si>
  <si>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</si>
  <si>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</si>
  <si>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</si>
  <si>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</si>
  <si>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</si>
  <si>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</si>
  <si>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</si>
  <si>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</si>
  <si>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</si>
  <si>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</si>
  <si>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</si>
  <si>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</si>
  <si>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</si>
  <si>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</si>
  <si>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</si>
  <si>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</si>
  <si>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</si>
  <si>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</si>
  <si>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</si>
  <si>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</si>
  <si>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</si>
  <si>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</si>
  <si>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</si>
  <si>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</si>
  <si>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</si>
  <si>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</si>
  <si>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</si>
  <si>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</si>
  <si>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</si>
  <si>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</si>
  <si>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</si>
  <si>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</si>
  <si>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</si>
  <si>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</si>
  <si>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</si>
  <si>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</si>
  <si>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</si>
  <si>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</si>
  <si>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</si>
  <si>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</si>
  <si>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</si>
  <si>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</si>
  <si>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</si>
  <si>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</si>
  <si>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</si>
  <si>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</si>
  <si>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</si>
  <si>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</si>
  <si>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</si>
  <si>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</si>
  <si>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</si>
  <si>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</si>
  <si>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</si>
  <si>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</si>
  <si>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</si>
  <si>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</si>
  <si>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</si>
  <si>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</si>
  <si>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</si>
  <si>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</si>
  <si>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</si>
  <si>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</si>
  <si>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</si>
  <si>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</si>
  <si>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</si>
  <si>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</si>
  <si>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</si>
  <si>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</si>
  <si>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</si>
  <si>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</si>
  <si>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</si>
  <si>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</si>
  <si>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</si>
  <si>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</si>
  <si>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</si>
  <si>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</si>
  <si>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</si>
  <si>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</si>
  <si>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</si>
  <si>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</si>
  <si>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</si>
  <si>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</si>
  <si>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</si>
  <si>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</si>
  <si>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</si>
  <si>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</si>
  <si>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</si>
  <si>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</si>
  <si>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</si>
  <si>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</si>
  <si>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</si>
  <si>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</si>
  <si>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</si>
  <si>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</si>
  <si>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</si>
  <si>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</si>
  <si>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</si>
  <si>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</si>
  <si>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</si>
  <si>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</si>
  <si>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</si>
  <si>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</si>
  <si>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</si>
  <si>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</si>
  <si>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</si>
  <si>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</si>
  <si>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</si>
  <si>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</si>
  <si>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</si>
  <si>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</si>
  <si>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</si>
  <si>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</si>
  <si>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</si>
  <si>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</si>
  <si>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</si>
  <si>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</si>
  <si>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</si>
  <si>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</si>
  <si>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</si>
  <si>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</si>
  <si>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</si>
  <si>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</si>
  <si>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</si>
  <si>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</si>
  <si>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</si>
  <si>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</si>
  <si>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</si>
  <si>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</si>
  <si>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</si>
  <si>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</si>
  <si>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</si>
  <si>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</si>
  <si>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</si>
  <si>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</si>
  <si>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</si>
  <si>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</si>
  <si>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</si>
  <si>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</si>
  <si>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</si>
  <si>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</si>
  <si>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</si>
  <si>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</si>
  <si>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</si>
  <si>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</si>
  <si>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</si>
  <si>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</si>
  <si>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</si>
  <si>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</si>
  <si>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</si>
  <si>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</si>
  <si>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</si>
  <si>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</si>
  <si>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</si>
  <si>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</si>
  <si>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</si>
  <si>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</si>
  <si>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</si>
  <si>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</si>
  <si>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</si>
  <si>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</si>
  <si>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</si>
  <si>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</si>
  <si>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</si>
  <si>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</si>
  <si>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</si>
  <si>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</si>
  <si>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</si>
  <si>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</si>
  <si>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</si>
  <si>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</si>
  <si>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</si>
  <si>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</si>
  <si>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</si>
  <si>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</si>
  <si>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</si>
  <si>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</si>
  <si>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</si>
  <si>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</si>
  <si>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</si>
  <si>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</si>
  <si>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</si>
  <si>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农村道路建设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</si>
  <si>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</si>
  <si>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</si>
  <si>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</si>
  <si>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</si>
  <si>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</si>
  <si>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</si>
  <si>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</si>
  <si>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</si>
  <si>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</si>
  <si>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</si>
  <si>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</si>
  <si>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</si>
  <si>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</si>
  <si>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</si>
  <si>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</si>
  <si>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</si>
  <si>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</si>
  <si>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</si>
  <si>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</si>
  <si>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</si>
  <si>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</si>
  <si>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</si>
  <si>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</si>
  <si>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</si>
  <si>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</si>
  <si>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</si>
  <si>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</si>
  <si>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</si>
  <si>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</si>
  <si>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</si>
  <si>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</si>
  <si>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</si>
  <si>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</si>
  <si>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</si>
  <si>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</si>
  <si>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</si>
  <si>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</si>
  <si>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</si>
  <si>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</si>
  <si>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</si>
  <si>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</si>
  <si>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</si>
  <si>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</si>
  <si>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</si>
  <si>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</si>
  <si>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</si>
  <si>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</si>
  <si>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</si>
  <si>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</si>
  <si>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</si>
  <si>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</si>
  <si>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</si>
  <si>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</si>
  <si>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</si>
  <si>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</si>
  <si>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</si>
  <si>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</si>
  <si>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</si>
  <si>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</si>
  <si>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</si>
  <si>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</si>
  <si>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</si>
  <si>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</si>
  <si>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</si>
  <si>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</si>
  <si>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</si>
  <si>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</si>
  <si>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</si>
  <si>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</si>
  <si>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</si>
  <si>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</si>
  <si>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</si>
  <si>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</si>
  <si>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</si>
  <si>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</si>
  <si>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</si>
  <si>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</si>
  <si>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</si>
  <si>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</si>
  <si>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</si>
  <si>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</si>
  <si>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</si>
  <si>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</si>
  <si>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</si>
  <si>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</si>
  <si>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</si>
  <si>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</si>
  <si>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</si>
  <si>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</si>
  <si>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</si>
  <si>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</si>
  <si>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</si>
  <si>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</si>
  <si>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</si>
  <si>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</si>
  <si>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</si>
  <si>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</si>
  <si>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</si>
  <si>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</si>
  <si>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</si>
  <si>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</si>
  <si>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</si>
  <si>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</si>
  <si>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</si>
  <si>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</si>
  <si>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</si>
  <si>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</si>
  <si>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</si>
  <si>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</si>
  <si>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</si>
  <si>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</si>
  <si>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</si>
  <si>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</si>
  <si>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</si>
  <si>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</si>
  <si>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</si>
  <si>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</si>
  <si>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</si>
  <si>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</si>
  <si>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</si>
  <si>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</si>
  <si>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</si>
  <si>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</si>
  <si>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</si>
  <si>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</si>
  <si>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</si>
  <si>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</si>
  <si>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</si>
  <si>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</si>
  <si>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</si>
  <si>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</si>
  <si>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</si>
  <si>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</si>
  <si>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</si>
  <si>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</si>
  <si>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</si>
  <si>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</si>
  <si>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</si>
  <si>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</si>
  <si>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</si>
  <si>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</si>
  <si>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</si>
  <si>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</si>
  <si>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</si>
  <si>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</si>
  <si>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</si>
  <si>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</si>
  <si>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</si>
  <si>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</si>
  <si>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</si>
  <si>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</si>
  <si>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</si>
  <si>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</si>
  <si>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</si>
  <si>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</si>
  <si>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</si>
  <si>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</si>
  <si>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</si>
  <si>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</si>
  <si>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</si>
  <si>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</si>
  <si>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</si>
  <si>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</si>
  <si>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</si>
  <si>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</si>
  <si>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</si>
  <si>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</si>
  <si>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</si>
  <si>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</si>
  <si>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</si>
  <si>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</si>
  <si>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</si>
  <si>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</si>
  <si>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</si>
  <si>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</si>
  <si>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</si>
  <si>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</si>
  <si>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</si>
  <si>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</si>
  <si>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</si>
  <si>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</si>
  <si>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</si>
  <si>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</si>
  <si>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</si>
  <si>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</si>
  <si>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</si>
  <si>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</si>
  <si>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</si>
  <si>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</si>
  <si>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</si>
  <si>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</si>
  <si>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</si>
  <si>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</si>
  <si>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</si>
  <si>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</si>
  <si>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</si>
  <si>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</si>
  <si>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</si>
  <si>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</si>
  <si>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</si>
  <si>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</si>
  <si>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</si>
  <si>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</si>
  <si>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</si>
  <si>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</si>
  <si>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</si>
  <si>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</si>
  <si>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</si>
  <si>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</si>
  <si>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</si>
  <si>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</si>
  <si>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</si>
  <si>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</si>
  <si>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</si>
  <si>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</si>
  <si>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</si>
  <si>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</si>
  <si>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</si>
  <si>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</si>
  <si>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</si>
  <si>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</si>
  <si>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</si>
  <si>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</si>
  <si>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</si>
  <si>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</si>
  <si>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</si>
  <si>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</si>
  <si>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</si>
  <si>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</si>
  <si>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</si>
  <si>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</si>
  <si>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</si>
  <si>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</si>
  <si>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</si>
  <si>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</si>
  <si>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</si>
  <si>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</si>
  <si>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</si>
  <si>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</si>
  <si>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</si>
  <si>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</si>
  <si>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</si>
  <si>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</si>
  <si>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</si>
  <si>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</si>
  <si>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</si>
  <si>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</si>
  <si>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</si>
  <si>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</si>
  <si>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</si>
  <si>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</si>
  <si>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</si>
  <si>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</si>
  <si>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</si>
  <si>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</si>
  <si>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</si>
  <si>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</si>
  <si>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</si>
  <si>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</si>
  <si>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</si>
  <si>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</si>
  <si>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</si>
  <si>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</si>
  <si>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</si>
  <si>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</si>
  <si>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</si>
  <si>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</si>
  <si>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</si>
  <si>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</si>
  <si>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</si>
  <si>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</si>
  <si>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</si>
  <si>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</si>
  <si>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</si>
  <si>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</si>
  <si>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</si>
  <si>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</si>
  <si>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</si>
  <si>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</si>
  <si>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</si>
  <si>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</si>
  <si>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</si>
  <si>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</si>
  <si>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</si>
  <si>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</si>
  <si>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</si>
  <si>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</si>
  <si>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</si>
  <si>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</si>
  <si>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</si>
  <si>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</si>
  <si>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</si>
  <si>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</si>
  <si>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</si>
  <si>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</si>
  <si>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</si>
  <si>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</si>
  <si>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</si>
  <si>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</si>
  <si>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</si>
  <si>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</si>
  <si>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</si>
  <si>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</si>
  <si>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</si>
  <si>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</si>
  <si>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</si>
  <si>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</si>
  <si>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</si>
  <si>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</si>
  <si>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</si>
  <si>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</si>
  <si>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</si>
  <si>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</si>
  <si>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</si>
  <si>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</si>
  <si>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</si>
  <si>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</si>
  <si>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</si>
  <si>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</si>
  <si>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</si>
  <si>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</si>
  <si>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</si>
  <si>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</si>
  <si>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</si>
  <si>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</si>
  <si>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</si>
  <si>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</si>
  <si>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</si>
  <si>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</si>
  <si>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</si>
  <si>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</si>
  <si>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</si>
  <si>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年初预留</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</si>
  <si>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</si>
  <si>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</si>
  <si>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</si>
  <si>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</si>
  <si>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</si>
  <si>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</si>
  <si>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支出合计</t>
  </si>
  <si>
    <t>表6</t>
  </si>
  <si>
    <t>2024年遂宁高新区本级一般公共预算收支决算平衡表</t>
  </si>
  <si>
    <t>表7</t>
  </si>
  <si>
    <t>2024年遂宁高新区本级一般公共预算经济分类科目支出执行情况表</t>
  </si>
  <si>
    <t>预算科目</t>
  </si>
  <si>
    <t>一、机关工资福利支出</t>
  </si>
  <si>
    <t xml:space="preserve">  其中：工资奖金津补贴</t>
  </si>
  <si>
    <t xml:space="preserve">  社会保障缴费</t>
  </si>
  <si>
    <t xml:space="preserve">  住房公积金</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</si>
  <si>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</si>
  <si>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</si>
  <si>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</si>
  <si>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</si>
  <si>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</si>
  <si>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</si>
  <si>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</si>
  <si>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</si>
  <si>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</si>
  <si>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</si>
  <si>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</si>
  <si>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</si>
  <si>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</si>
  <si>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</si>
  <si>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</si>
  <si>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</si>
  <si>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</si>
  <si>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</si>
  <si>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</si>
  <si>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</si>
  <si>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四、机关资本性支出(二)</t>
  </si>
  <si>
    <t xml:space="preserve">   其中：房屋建筑物购建</t>
  </si>
  <si>
    <t>五、对事业单位经常性补助</t>
  </si>
  <si>
    <t xml:space="preserve">   其中：工资福利支出</t>
  </si>
  <si>
    <t xml:space="preserve">  商品和服务支出</t>
  </si>
  <si>
    <t xml:space="preserve">  其他对事业单位补助</t>
  </si>
  <si>
    <t>六、对事业单位资本性补助</t>
  </si>
  <si>
    <t xml:space="preserve">   其中：资本性支出(一)</t>
  </si>
  <si>
    <t xml:space="preserve">  资本性支出(二)</t>
  </si>
  <si>
    <t>七、对企业补助</t>
  </si>
  <si>
    <t xml:space="preserve">   其中：费用补贴</t>
  </si>
  <si>
    <t xml:space="preserve">  利息补贴</t>
  </si>
  <si>
    <t xml:space="preserve">  其他对企业补助</t>
  </si>
  <si>
    <t>八、对企业资本性支出</t>
  </si>
  <si>
    <t xml:space="preserve">   其中：对企业资本性支出(一)</t>
  </si>
  <si>
    <t xml:space="preserve">  对企业资本性支出(二)</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</si>
  <si>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</si>
  <si>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</si>
  <si>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</si>
  <si>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</si>
  <si>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</si>
  <si>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</si>
  <si>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</si>
  <si>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 xml:space="preserve">   其中：对社会保险基金补助</t>
  </si>
  <si>
    <t xml:space="preserve">  补充全国社会保障基金</t>
  </si>
  <si>
    <t xml:space="preserve">  对机关事业单位职业年金的补助</t>
  </si>
  <si>
    <t>十一、债务利息及费用支出</t>
  </si>
  <si>
    <t xml:space="preserve">   其中：国内债务付息</t>
  </si>
  <si>
    <t xml:space="preserve">  国外债务付息</t>
  </si>
  <si>
    <t xml:space="preserve">  国内债务发行费用</t>
  </si>
  <si>
    <t xml:space="preserve">  国外债务发行费用</t>
  </si>
  <si>
    <t>十二、其他支出</t>
  </si>
  <si>
    <t xml:space="preserve">   其中：赠与</t>
  </si>
  <si>
    <t xml:space="preserve">  国家赔偿费用支出</t>
  </si>
  <si>
    <t xml:space="preserve">  对民间非营利组织和群众性自治组织补贴</t>
  </si>
  <si>
    <t xml:space="preserve">  其他支出</t>
  </si>
  <si>
    <t xml:space="preserve">          一般公共预算支出</t>
  </si>
  <si>
    <t>表8</t>
  </si>
  <si>
    <t>2024年遂宁高新区本级一般公共预算经济分类科目基本支出执行情况表</t>
  </si>
  <si>
    <t>预  算  科  目</t>
  </si>
  <si>
    <t xml:space="preserve">         助学金</t>
  </si>
  <si>
    <t xml:space="preserve">         个人农业生产补贴</t>
  </si>
  <si>
    <t xml:space="preserve">         离退休费</t>
  </si>
  <si>
    <t xml:space="preserve">         其他对个人和家庭补助</t>
  </si>
  <si>
    <t>表9</t>
  </si>
  <si>
    <t>2024年遂宁高新区对下税收返还和转移支付补助执行表</t>
  </si>
  <si>
    <t>转移支付名称</t>
  </si>
  <si>
    <t>合计</t>
  </si>
  <si>
    <t>一、（市、县）对下转移支付</t>
  </si>
  <si>
    <t>（一）（市、县）对下一般性转移支付</t>
  </si>
  <si>
    <t xml:space="preserve"> 其中：均衡性转移支付</t>
  </si>
  <si>
    <t>体制结算补助</t>
  </si>
  <si>
    <t>（二）（市、县）对下专项转移支付</t>
  </si>
  <si>
    <t xml:space="preserve"> 其中：民族事业发展资金</t>
  </si>
  <si>
    <t>青少年事业发展专项资金</t>
  </si>
  <si>
    <t>基层行政单位救灾专项资金</t>
  </si>
  <si>
    <t>妇女儿童事业发展专项资金</t>
  </si>
  <si>
    <t>质量技术监督专项资金</t>
  </si>
  <si>
    <t>技术改造与转型升级资金</t>
  </si>
  <si>
    <t>安全生产专项资金</t>
  </si>
  <si>
    <t>中国制造2025四川行动计划资金</t>
  </si>
  <si>
    <t>重点产业发展资金</t>
  </si>
  <si>
    <t>工业经济运行应急与要素保障资金</t>
  </si>
  <si>
    <t>科技服务业发展资金</t>
  </si>
  <si>
    <t>煤炭工业可持续发展资金</t>
  </si>
  <si>
    <t>中小企业发展专项资金</t>
  </si>
  <si>
    <t>二、（市、县）对下税收返还</t>
  </si>
  <si>
    <t>消费税和增值税税收返还</t>
  </si>
  <si>
    <t>所得税基数返还</t>
  </si>
  <si>
    <t>成品油税费改革税收返还</t>
  </si>
  <si>
    <t>增值税“五五分享”税收返还</t>
  </si>
  <si>
    <t>说明：高新区对乡镇、街道实行的“乡财县管”体制，对下级没有税收返还和转移支付补助数据。</t>
  </si>
  <si>
    <t>表10</t>
  </si>
  <si>
    <t>2024年遂宁高新区转移支付分地区执行数</t>
  </si>
  <si>
    <t>地  区</t>
  </si>
  <si>
    <t>说明：高新区对乡镇、街道实行的“乡财县管”体制，对下级没有转移支付补助数据。</t>
  </si>
  <si>
    <t>表11</t>
  </si>
  <si>
    <t xml:space="preserve">2024年遂宁高新区预算内基本建设支出执行表 </t>
  </si>
  <si>
    <t xml:space="preserve">项  目  </t>
  </si>
  <si>
    <t>预算数</t>
  </si>
  <si>
    <t>预算调整数</t>
  </si>
  <si>
    <t>增减（%）</t>
  </si>
  <si>
    <t>合   计</t>
  </si>
  <si>
    <t>一、（市、县）本级支出</t>
  </si>
  <si>
    <t xml:space="preserve">   一般公共服务支出</t>
  </si>
  <si>
    <t xml:space="preserve">   外交支出</t>
  </si>
  <si>
    <t xml:space="preserve">  公共安全支出</t>
  </si>
  <si>
    <t xml:space="preserve">  教育支出</t>
  </si>
  <si>
    <t xml:space="preserve">  科学技术支出</t>
  </si>
  <si>
    <t xml:space="preserve">  文化体育与传媒支出</t>
  </si>
  <si>
    <t xml:space="preserve">  社会保障和就业支出</t>
  </si>
  <si>
    <t xml:space="preserve">  医疗与计划生育支出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</si>
  <si>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</si>
  <si>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</si>
  <si>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</si>
  <si>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</si>
  <si>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</si>
  <si>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</si>
  <si>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</si>
  <si>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国土海洋气象等支出</t>
  </si>
  <si>
    <t xml:space="preserve">  住房保障支出</t>
  </si>
  <si>
    <t xml:space="preserve">  粮油物资储备支出</t>
  </si>
  <si>
    <t>二、对下转移支付</t>
  </si>
  <si>
    <t>说明：高新区2021年没有预算内基本建设支出预算及执行数据。</t>
  </si>
  <si>
    <t>表12</t>
  </si>
  <si>
    <t>2024年遂宁高新区本级重大政府投资计划和重大投资项目决算表</t>
  </si>
  <si>
    <t>单位：万元,%</t>
  </si>
  <si>
    <t>项目（计划）</t>
  </si>
  <si>
    <t>年初
预算数</t>
  </si>
  <si>
    <t>为预算</t>
  </si>
  <si>
    <t>说明：高新区2021年没有预算内重大政府投资计划和重大投资项目支出预算及执行数据。</t>
  </si>
  <si>
    <t>表13</t>
  </si>
  <si>
    <t>2024年遂宁高新区政府性基金收入执行情况表</t>
  </si>
  <si>
    <t>年初预算数</t>
  </si>
  <si>
    <t>2023年
决算数</t>
  </si>
  <si>
    <t>执行占上年
决算数（%）</t>
  </si>
  <si>
    <t>一、农网还贷资金收入</t>
  </si>
  <si>
    <t>二、港口建设费收入</t>
  </si>
  <si>
    <t>三、国家电影事业发展专项资金收入</t>
  </si>
  <si>
    <t>四、国有土地收益基金收入</t>
  </si>
  <si>
    <t>五、农业土地开发资金收入</t>
  </si>
  <si>
    <t>六、国有土地使用权出让收入</t>
  </si>
  <si>
    <t>七、大中型水库库区基金收入</t>
  </si>
  <si>
    <t>八、彩票公益金收入</t>
  </si>
  <si>
    <t>九、城市基础设施配套费收入</t>
  </si>
  <si>
    <t>十、小型水库移民扶助基金收入</t>
  </si>
  <si>
    <t>十一、国家重大水利工程建设基金收入</t>
  </si>
  <si>
    <t>十二、车辆通行费</t>
  </si>
  <si>
    <t>十三、污水处理费收入</t>
  </si>
  <si>
    <t>十四、彩票发行机构和彩票销售机构的业务费用</t>
  </si>
  <si>
    <t>十五、其他政府性基金收入</t>
  </si>
  <si>
    <t>十六、专项债券对应项目专项收入</t>
  </si>
  <si>
    <t>政府性基金收入合计</t>
  </si>
  <si>
    <t>表14</t>
  </si>
  <si>
    <t>2024年遂宁高新区政府性基金支出执行情况表</t>
  </si>
  <si>
    <t>为预算（%）</t>
  </si>
  <si>
    <t>为上年决算（%）</t>
  </si>
  <si>
    <t>一、国家电影事业发展专项资金及对应专项债务收入安排的支出</t>
  </si>
  <si>
    <t>二、大中型水库移民后期扶持基金支出</t>
  </si>
  <si>
    <t>三、小型水库移民扶助基金及对应专项债务收入安排的支出</t>
  </si>
  <si>
    <t>四、国有土地使用权出让收入及对应专项债务收入安排的支出</t>
  </si>
  <si>
    <t>五、城市公用事业附加及对应专项债务收入安排的支出</t>
  </si>
  <si>
    <t>六、国有土地收益基金及对应专项债务收入安排的支出</t>
  </si>
  <si>
    <t>七、农业土地开发资金及对应专项债务收入安排的支出</t>
  </si>
  <si>
    <t>八、城市基础设施配套费及对应专项债务收入安排的支出</t>
  </si>
  <si>
    <t>九、污水处理费及对应专项债务收入安排的支出</t>
  </si>
  <si>
    <t xml:space="preserve">十、土地储备专项债券收入安排的支出 </t>
  </si>
  <si>
    <t>十一、棚户区改造专项债券收入安排的支出</t>
  </si>
  <si>
    <t>十二、城乡社区公共设施超长期特别国债安排的支出</t>
  </si>
  <si>
    <t>十三、大中型水库库区基金及对应专项债务收入安排的支出</t>
  </si>
  <si>
    <t>十四、国家重大水利工程建设基金及对应专项债务收入安排的支出</t>
  </si>
  <si>
    <t>十五、车辆通行费及对应专项债务收入安排的支出</t>
  </si>
  <si>
    <t>十六、港口建设费及对应专项债务收入安排的支出</t>
  </si>
  <si>
    <t>十七、民航发展基金支出</t>
  </si>
  <si>
    <t>十八、其他交通运输超长期特别国债安排的支出</t>
  </si>
  <si>
    <t>十九、新型墙体材料专项基金及对应专项债务收入安排的支出</t>
  </si>
  <si>
    <t>二十、农网还贷资金支出</t>
  </si>
  <si>
    <t>二十一、制造业超长期特别国债安排的支出</t>
  </si>
  <si>
    <t>二十二、旅游发展基金支出</t>
  </si>
  <si>
    <t>二十三、其他政府性基金及对应专项债务收入安排的支出</t>
  </si>
  <si>
    <t>二十四、彩票发行销售机构业务费安排的支出</t>
  </si>
  <si>
    <t>二十五、彩票公益金及对应专项债务收入安排的支出</t>
  </si>
  <si>
    <t>二十六、地方政府专项债务付息支出</t>
  </si>
  <si>
    <t>二十七、地方政府专项债务发行费用支出</t>
  </si>
  <si>
    <t>二十八、抗疫特别国债安排的支出</t>
  </si>
  <si>
    <t>政府性基金支出合计</t>
  </si>
  <si>
    <t>表15</t>
  </si>
  <si>
    <t>2024年遂宁高新区政府性基金收支执行情况平衡表</t>
  </si>
  <si>
    <t>收 入</t>
  </si>
  <si>
    <t>支 出</t>
  </si>
  <si>
    <t>政府性基金收入</t>
  </si>
  <si>
    <t>政府性基金支出</t>
  </si>
  <si>
    <t>上级补助收入</t>
  </si>
  <si>
    <t>上解上级支出</t>
  </si>
  <si>
    <t>上年结余</t>
  </si>
  <si>
    <t>调出资金</t>
  </si>
  <si>
    <t>调入资金</t>
  </si>
  <si>
    <t xml:space="preserve">  其他调入</t>
  </si>
  <si>
    <t xml:space="preserve">  地方政府债务收入</t>
  </si>
  <si>
    <t xml:space="preserve">  地方政府专项债务还本支出</t>
  </si>
  <si>
    <t xml:space="preserve"> 年终结转结余</t>
  </si>
  <si>
    <t xml:space="preserve"> </t>
  </si>
  <si>
    <t>表16</t>
  </si>
  <si>
    <t>2024年遂宁高新区本级政府性基金收入执行表</t>
  </si>
  <si>
    <t>表17</t>
  </si>
  <si>
    <t>2024年遂宁高新区本级政府性基金支出执行表</t>
  </si>
  <si>
    <t>表18</t>
  </si>
  <si>
    <t>2024年遂宁高新区本级政府性基金收支执行平衡表</t>
  </si>
  <si>
    <t xml:space="preserve"> 年终结余</t>
  </si>
  <si>
    <t>表19</t>
  </si>
  <si>
    <t>2024年遂宁高新区对下级政府性基金转移支付补助执行表</t>
  </si>
  <si>
    <t>预 算 科 目</t>
  </si>
  <si>
    <t>补助下级支出</t>
  </si>
  <si>
    <t xml:space="preserve">   一、国家电影事业发展专项资金安排支出</t>
  </si>
  <si>
    <t xml:space="preserve">   二、大中型水库移民后期扶持基金支出</t>
  </si>
  <si>
    <t xml:space="preserve">   三、小型水库移民扶助基金安排支出</t>
  </si>
  <si>
    <t xml:space="preserve">   四、国有土地使用权出让收入安排的支出</t>
  </si>
  <si>
    <t xml:space="preserve">   五、城市公用事业附加安排的支出</t>
  </si>
  <si>
    <t xml:space="preserve">   六、国有土地收益基金安排的支出</t>
  </si>
  <si>
    <t xml:space="preserve">   七、农业土地开发资金安排的支出</t>
  </si>
  <si>
    <t xml:space="preserve">   八、城市基础设施配套费安排的支出</t>
  </si>
  <si>
    <t xml:space="preserve">   九、污水处理费安排的支出</t>
  </si>
  <si>
    <t xml:space="preserve">   十、大中型水库库区基金安排的支出</t>
  </si>
  <si>
    <t xml:space="preserve">   十一、国家重大水利工程建设基金安排的支出</t>
  </si>
  <si>
    <t xml:space="preserve">   十二、车辆通行费安排的支出</t>
  </si>
  <si>
    <t xml:space="preserve">   十三、港口建设费安排的支出</t>
  </si>
  <si>
    <t xml:space="preserve">   十四、民航发展基金支出</t>
  </si>
  <si>
    <t xml:space="preserve">   十五、新型墙体材料专项基金安排的支出</t>
  </si>
  <si>
    <t xml:space="preserve">   十六、农网还贷资金支出</t>
  </si>
  <si>
    <t xml:space="preserve">   十七、其他政府性基金安排的支出</t>
  </si>
  <si>
    <t xml:space="preserve">   十八、彩票发行销售机构业务费安排的支出</t>
  </si>
  <si>
    <t xml:space="preserve">   十九、彩票公益金安排的支出</t>
  </si>
  <si>
    <t>表20</t>
  </si>
  <si>
    <t>2024年遂宁高新区本级国有资本经营预算收入执行情况表</t>
  </si>
  <si>
    <t>年初预算表</t>
  </si>
  <si>
    <t>一、利润收入</t>
  </si>
  <si>
    <t xml:space="preserve">    石油石化企业利润收入</t>
  </si>
  <si>
    <t xml:space="preserve">    电力企业利润收入</t>
  </si>
  <si>
    <t xml:space="preserve">    运输企业利润收入</t>
  </si>
  <si>
    <t xml:space="preserve">    电子企业利润收入</t>
  </si>
  <si>
    <t xml:space="preserve">    机械企业利润收入</t>
  </si>
  <si>
    <t xml:space="preserve">    投资服务企业利润收入</t>
  </si>
  <si>
    <t xml:space="preserve">    贸易企业利润收入</t>
  </si>
  <si>
    <t xml:space="preserve">    建筑施工企业利润收入</t>
  </si>
  <si>
    <t xml:space="preserve">    房地产企业利润收入</t>
  </si>
  <si>
    <t xml:space="preserve">    建材企业利润收入</t>
  </si>
  <si>
    <t xml:space="preserve">    农林牧渔企业利润收入</t>
  </si>
  <si>
    <t xml:space="preserve">    转制科研院所利润收入</t>
  </si>
  <si>
    <t xml:space="preserve">    地质勘查企业利润收入</t>
  </si>
  <si>
    <t xml:space="preserve">    教育文化广播企业利润收入</t>
  </si>
  <si>
    <t xml:space="preserve">    机关社团所属企业利润收入</t>
  </si>
  <si>
    <r>
      <rPr>
        <sz val="11"/>
        <color theme="1"/>
        <rFont val="宋体"/>
        <charset val="134"/>
      </rPr>
      <t xml:space="preserve"> </t>
    </r>
    <r>
      <rPr>
        <sz val="11"/>
        <color theme="1"/>
        <rFont val="宋体"/>
        <charset val="134"/>
        <scheme val="minor"/>
      </rPr>
      <t xml:space="preserve">   </t>
    </r>
    <r>
      <rPr>
        <sz val="11"/>
        <color theme="1"/>
        <rFont val="宋体"/>
        <charset val="134"/>
      </rPr>
      <t>金融企业利润收入（国资预算）</t>
    </r>
  </si>
  <si>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</si>
  <si>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</si>
  <si>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</si>
  <si>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</si>
  <si>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</si>
  <si>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</si>
  <si>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</si>
  <si>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</si>
  <si>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</si>
  <si>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</si>
  <si>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</si>
  <si>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</si>
  <si>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</si>
  <si>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五、其他收入</t>
  </si>
  <si>
    <t xml:space="preserve">    其他国有资本经营预算收入</t>
  </si>
  <si>
    <t>国有资本经营预算收入</t>
  </si>
  <si>
    <t>国有资本经营预算转移性收入</t>
  </si>
  <si>
    <t>上年结转收入</t>
  </si>
  <si>
    <t>表21</t>
  </si>
  <si>
    <t>2024年遂宁高新区本级国有资本经营预算支出执行情况表</t>
  </si>
  <si>
    <t>一、国有资本经营预算支出</t>
  </si>
  <si>
    <t xml:space="preserve">    （一）解决历史遗留问题及改革成本支出</t>
  </si>
  <si>
    <t xml:space="preserve">          其中：“三供一业”移交补助支出</t>
  </si>
  <si>
    <t xml:space="preserve">                国有企业办职教幼教补助支出</t>
  </si>
  <si>
    <r>
      <rPr>
        <sz val="11"/>
        <color theme="1"/>
        <rFont val="宋体"/>
        <charset val="134"/>
        <scheme val="minor"/>
      </rPr>
      <t xml:space="preserve">                </t>
    </r>
    <r>
      <rPr>
        <sz val="11"/>
        <color theme="1"/>
        <rFont val="宋体"/>
        <charset val="134"/>
      </rPr>
      <t>国有企业退休人员社会化管理补助支出</t>
    </r>
  </si>
  <si>
    <t xml:space="preserve">                国有企业改革成本支出</t>
  </si>
  <si>
    <t xml:space="preserve">                其他解决历史遗留问题及改革成本支出</t>
  </si>
  <si>
    <t xml:space="preserve">    （二）国有企业资本金注入</t>
  </si>
  <si>
    <t xml:space="preserve">          其中：国有经济结构调整支出</t>
  </si>
  <si>
    <t xml:space="preserve">                公益性设施投资支出</t>
  </si>
  <si>
    <r>
      <rPr>
        <sz val="11"/>
        <color theme="1"/>
        <rFont val="宋体"/>
        <charset val="134"/>
        <scheme val="minor"/>
      </rPr>
      <t xml:space="preserve">                </t>
    </r>
    <r>
      <rPr>
        <sz val="11"/>
        <color theme="1"/>
        <rFont val="宋体"/>
        <charset val="134"/>
      </rPr>
      <t>前瞻性战略性产业发展支出</t>
    </r>
  </si>
  <si>
    <r>
      <rPr>
        <sz val="11"/>
        <color theme="1"/>
        <rFont val="宋体"/>
        <charset val="134"/>
        <scheme val="minor"/>
      </rPr>
      <t xml:space="preserve">                </t>
    </r>
    <r>
      <rPr>
        <sz val="11"/>
        <color theme="1"/>
        <rFont val="宋体"/>
        <charset val="134"/>
      </rPr>
      <t>生态环境保护支出</t>
    </r>
  </si>
  <si>
    <r>
      <rPr>
        <sz val="11"/>
        <color theme="1"/>
        <rFont val="宋体"/>
        <charset val="134"/>
        <scheme val="minor"/>
      </rPr>
      <t xml:space="preserve">                </t>
    </r>
    <r>
      <rPr>
        <sz val="11"/>
        <color theme="1"/>
        <rFont val="宋体"/>
        <charset val="134"/>
      </rPr>
      <t>支持科技进步支出</t>
    </r>
  </si>
  <si>
    <t xml:space="preserve">                对外投资合作支出</t>
  </si>
  <si>
    <t xml:space="preserve">                其他国有企业资本金注入</t>
  </si>
  <si>
    <t xml:space="preserve">    （三）国有企业政策性补贴</t>
  </si>
  <si>
    <t xml:space="preserve">          其中：国有企业政策性补贴</t>
  </si>
  <si>
    <t xml:space="preserve">    （四）金融国有资本经营预算支出</t>
  </si>
  <si>
    <t xml:space="preserve">          其中：其他金融国有资本经营预算支出</t>
  </si>
  <si>
    <t xml:space="preserve">    （五）其他国有资本经营预算支出</t>
  </si>
  <si>
    <t xml:space="preserve">          其中：其他国有资本经营预算支出</t>
  </si>
  <si>
    <t>二、转移性支出</t>
  </si>
  <si>
    <t xml:space="preserve">    （一）调出资金</t>
  </si>
  <si>
    <t xml:space="preserve">          其中：国有资本经营预算调出资金</t>
  </si>
  <si>
    <t>国有资本经营预算支出</t>
  </si>
  <si>
    <t>结转下年支出</t>
  </si>
  <si>
    <t>表22</t>
  </si>
  <si>
    <t>2024年遂宁高新区国有资本经营预算收支决算平衡表</t>
  </si>
  <si>
    <t>收   入</t>
  </si>
  <si>
    <t>支   出</t>
  </si>
  <si>
    <t>收  入  总  计</t>
  </si>
  <si>
    <t>支  出  总  计</t>
  </si>
  <si>
    <t>表23</t>
  </si>
  <si>
    <t>2024年遂宁高新区本级国有资本经营预算收入执行表</t>
  </si>
  <si>
    <t xml:space="preserve">    金融企业利润收入（国资预算）</t>
  </si>
  <si>
    <t>表24</t>
  </si>
  <si>
    <t>2024年遂宁高新区本级国有资本经营预算支出执行表</t>
  </si>
  <si>
    <t>2017年执行数</t>
  </si>
  <si>
    <t xml:space="preserve">                国有企业退休人员社会化管理补助支出</t>
  </si>
  <si>
    <t xml:space="preserve">                前瞻性战略性产业发展支出</t>
  </si>
  <si>
    <t xml:space="preserve">                生态环境保护支出</t>
  </si>
  <si>
    <t xml:space="preserve">                支持科技进步支出</t>
  </si>
  <si>
    <t>表25</t>
  </si>
  <si>
    <t>表26</t>
  </si>
  <si>
    <t>2024年遂宁高新区对下国有资本经营预算转移支付分地区执行表</t>
  </si>
  <si>
    <t>地区</t>
  </si>
  <si>
    <t>无</t>
  </si>
  <si>
    <t>表27</t>
  </si>
  <si>
    <t>2024年遂宁高新区社会保险基金收入执行表</t>
  </si>
  <si>
    <t>一、企业职工基本养老保险基金收入</t>
  </si>
  <si>
    <t xml:space="preserve">    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</si>
  <si>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</si>
  <si>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</si>
  <si>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</si>
  <si>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</si>
  <si>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</si>
  <si>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 xml:space="preserve">    其中：失业保险费收入</t>
  </si>
  <si>
    <t xml:space="preserve">          失业保险基金财政补贴收入</t>
  </si>
  <si>
    <t xml:space="preserve">          失业保险基金利息收入</t>
  </si>
  <si>
    <t xml:space="preserve">          其他失业保险基金收入</t>
  </si>
  <si>
    <t>三、城镇职工基本医疗保险基金收入</t>
  </si>
  <si>
    <t xml:space="preserve">    其中：城镇职工基本医疗保险费收入</t>
  </si>
  <si>
    <t xml:space="preserve">          城镇职工基本医疗保险基金财政补贴收入</t>
  </si>
  <si>
    <t xml:space="preserve">          城镇职工基本医疗保险基金利息收入</t>
  </si>
  <si>
    <t xml:space="preserve">          其他城镇职工基本医疗保险基金收入</t>
  </si>
  <si>
    <t>四、工伤保险基金收入</t>
  </si>
  <si>
    <t xml:space="preserve">    其中：工伤保险费收入</t>
  </si>
  <si>
    <t xml:space="preserve">          工伤保险基金财政补贴收入</t>
  </si>
  <si>
    <t xml:space="preserve">          工伤保险基金利息收入</t>
  </si>
  <si>
    <t xml:space="preserve">          其他工伤保险基金收入</t>
  </si>
  <si>
    <t>五、生育保险基金收入</t>
  </si>
  <si>
    <t xml:space="preserve">    其中：生育保险费收入</t>
  </si>
  <si>
    <t xml:space="preserve">          生育保险基金财政补贴收入</t>
  </si>
  <si>
    <t xml:space="preserve">          生育保险基金利息收入</t>
  </si>
  <si>
    <t xml:space="preserve">          其他生育保险基金收入</t>
  </si>
  <si>
    <t>六、新型农村合作医疗基金收入</t>
  </si>
  <si>
    <t xml:space="preserve">    其中：新型农村合作医疗基金缴费收入</t>
  </si>
  <si>
    <t xml:space="preserve">          新型农村合作医疗基金财政补贴收入</t>
  </si>
  <si>
    <t xml:space="preserve">          新型农村合作医疗基金利息收入</t>
  </si>
  <si>
    <t xml:space="preserve">          其他新型农村合作医疗基金收入</t>
  </si>
  <si>
    <t>七、城镇居民基本医疗保险基金收入</t>
  </si>
  <si>
    <t xml:space="preserve">    其中：城镇居民基本医疗保险基金缴费收入</t>
  </si>
  <si>
    <t xml:space="preserve">          城镇居民基本医疗保险基金财政补贴收入</t>
  </si>
  <si>
    <t xml:space="preserve">          城镇居民基本医疗保险基金利息收入</t>
  </si>
  <si>
    <t xml:space="preserve">          其他城镇居民基本医疗保险基金收入</t>
  </si>
  <si>
    <t>八、城乡居民基本养老保险基金收入</t>
  </si>
  <si>
    <t xml:space="preserve">    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</si>
  <si>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</si>
  <si>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</si>
  <si>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</si>
  <si>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</si>
  <si>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</si>
  <si>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九、机关事业单位基本养老保险基金收入</t>
  </si>
  <si>
    <t xml:space="preserve">    其中：机关事业单位基本养老保险费收入</t>
  </si>
  <si>
    <t xml:space="preserve">          机关事业单位基本养老保险基金财政补助收入</t>
  </si>
  <si>
    <t xml:space="preserve">          机关事业单位基本养老保险基金利息收入</t>
  </si>
  <si>
    <t xml:space="preserve">          机关事业单位基本养老保险基金委托投资收益</t>
  </si>
  <si>
    <t xml:space="preserve">          其他机关事业单位基本养老保险基金收入</t>
  </si>
  <si>
    <t>十、城乡居民基本医疗保险基金收入</t>
  </si>
  <si>
    <t xml:space="preserve">    其中：城乡居民基本医疗保险基金缴费收入</t>
  </si>
  <si>
    <t xml:space="preserve">          城乡居民基本医疗保险基金财政补贴收入</t>
  </si>
  <si>
    <t xml:space="preserve">          城乡居民基本医疗保险基金利息收入</t>
  </si>
  <si>
    <t xml:space="preserve">          其他城乡居民基本医疗保险基金收入</t>
  </si>
  <si>
    <t>社会保险基金收入合计</t>
  </si>
  <si>
    <t>表28</t>
  </si>
  <si>
    <t>2024年遂宁高新区社会保险基金支出执行表</t>
  </si>
  <si>
    <t>一、企业职工基本养老保险基金支出</t>
  </si>
  <si>
    <t xml:space="preserve">    其中：基本养老金</t>
  </si>
  <si>
    <t xml:space="preserve">          医疗补助金</t>
  </si>
  <si>
    <t xml:space="preserve">          丧葬抚恤补助</t>
  </si>
  <si>
    <t xml:space="preserve">          其他企业职工基本养老保险基金支出</t>
  </si>
  <si>
    <t>二、失业保险基金支出</t>
  </si>
  <si>
    <t xml:space="preserve">    其中：失业保险金</t>
  </si>
  <si>
    <t xml:space="preserve">          医疗保险费</t>
  </si>
  <si>
    <t xml:space="preserve">          职业培训和职业介绍补贴</t>
  </si>
  <si>
    <t xml:space="preserve">          其他失业保险基金支出</t>
  </si>
  <si>
    <t>三、城镇职工基本医疗保险基金支出</t>
  </si>
  <si>
    <t xml:space="preserve">    其中：城镇职工基本医疗保险统筹基金待遇支出</t>
  </si>
  <si>
    <t xml:space="preserve">          城镇职工基本医疗保险个人账户基金待遇支出</t>
  </si>
  <si>
    <t xml:space="preserve">          其他城镇职工基本医疗保险基金支出</t>
  </si>
  <si>
    <t>四、工伤保险基金支出</t>
  </si>
  <si>
    <t xml:space="preserve">    其中：工伤保险待遇</t>
  </si>
  <si>
    <t xml:space="preserve">          劳动能力鉴定支出</t>
  </si>
  <si>
    <t xml:space="preserve">          工伤预防费用支出</t>
  </si>
  <si>
    <t xml:space="preserve">          其他工伤保险基金支出</t>
  </si>
  <si>
    <t>五、生育保险基金支出</t>
  </si>
  <si>
    <t xml:space="preserve">    其中：生育医疗费用支出</t>
  </si>
  <si>
    <t xml:space="preserve">          生育津贴支出</t>
  </si>
  <si>
    <t xml:space="preserve">          其他生育保险基金支出</t>
  </si>
  <si>
    <t>六、新型农村合作医疗基金支出</t>
  </si>
  <si>
    <t xml:space="preserve">    其中：新型农村合作医疗基金医疗待遇支出</t>
  </si>
  <si>
    <t xml:space="preserve">          大病医疗保险支出</t>
  </si>
  <si>
    <t xml:space="preserve">          其他新型农村合作医疗基金支出</t>
  </si>
  <si>
    <t>七、城镇居民基本医疗保险基金支出</t>
  </si>
  <si>
    <t xml:space="preserve">    其中：城镇居民基本医疗保险基金医疗待遇支出</t>
  </si>
  <si>
    <t xml:space="preserve">          其他城镇居民基本医疗保险基金支出</t>
  </si>
  <si>
    <t>八、城乡居民基本养老保险基金支出</t>
  </si>
  <si>
    <t xml:space="preserve">    其中：基础养老金支出</t>
  </si>
  <si>
    <t xml:space="preserve">          个人账户养老金支出</t>
  </si>
  <si>
    <t xml:space="preserve">          丧葬抚恤补助支出</t>
  </si>
  <si>
    <t xml:space="preserve">          其他城乡居民基本养老保险基金支出</t>
  </si>
  <si>
    <t>九、机关事业单位基本养老保险基金支出</t>
  </si>
  <si>
    <t xml:space="preserve">    其中：基本养老金支出</t>
  </si>
  <si>
    <t xml:space="preserve">          其他机关事业单位基本养老保险基金支出</t>
  </si>
  <si>
    <t>十、城乡居民基本医疗保险基金支出</t>
  </si>
  <si>
    <t xml:space="preserve">    其中：城乡居民基本医疗保险基金医疗待遇支出</t>
  </si>
  <si>
    <t xml:space="preserve">          其他城乡居民基本医疗保险基金支出</t>
  </si>
  <si>
    <t>社会保险基金支出合计</t>
  </si>
  <si>
    <t>样表29</t>
  </si>
  <si>
    <t>2024年遂宁高新区社会保险基金预算收支决算平衡表</t>
  </si>
  <si>
    <t>社会保险基金决算收入</t>
  </si>
  <si>
    <t>社会保险基金决算支出</t>
  </si>
  <si>
    <t>上年结余收入</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</si>
  <si>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</si>
  <si>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</si>
  <si>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</si>
  <si>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</si>
  <si>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</si>
  <si>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</si>
  <si>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</si>
  <si>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</si>
  <si>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</si>
  <si>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</si>
  <si>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</si>
  <si>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</si>
  <si>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</si>
  <si>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备注：1.“预算科目”根据政府收支分类科目调整进行相应调整。
      2.社会保险基金决算公开应与预算公开口径保持一致。</t>
  </si>
  <si>
    <t>表30</t>
  </si>
  <si>
    <t>2024年遂宁高新区本级社会保险基金收入执行表</t>
  </si>
  <si>
    <t>表31</t>
  </si>
  <si>
    <t>2024年遂宁高新区本级社会保险基金支出执行表</t>
  </si>
  <si>
    <t>表32</t>
  </si>
  <si>
    <t>2024年遂宁高新区区级社会保险基金预算收支决算平衡表</t>
  </si>
  <si>
    <t>表33</t>
  </si>
  <si>
    <t>遂宁高新区2024年地方政府债务限额及余额决算情况表</t>
  </si>
  <si>
    <t>地   区</t>
  </si>
  <si>
    <t>2024年债务限额</t>
  </si>
  <si>
    <t>2024年债务余额预计执行数</t>
  </si>
  <si>
    <t>一般债务</t>
  </si>
  <si>
    <t>专项债务</t>
  </si>
  <si>
    <t>公  式</t>
  </si>
  <si>
    <t>A=B+C</t>
  </si>
  <si>
    <t>B</t>
  </si>
  <si>
    <t>C</t>
  </si>
  <si>
    <t>D=E+F</t>
  </si>
  <si>
    <t>E</t>
  </si>
  <si>
    <t>F</t>
  </si>
  <si>
    <t>遂宁市高新区合计</t>
  </si>
  <si>
    <t xml:space="preserve">  一、遂宁市高新区本级</t>
  </si>
  <si>
    <t xml:space="preserve">  二、XX市（县）下级合计</t>
  </si>
  <si>
    <t xml:space="preserve">    （一）下级地区1</t>
  </si>
  <si>
    <t xml:space="preserve">    （二）下级地区2</t>
  </si>
  <si>
    <t>……</t>
  </si>
  <si>
    <t xml:space="preserve">注：1.本表反映上一年度本地区、本级及所属地区地方政府债务限额及余额预计执行数。
 </t>
  </si>
  <si>
    <t>表34</t>
  </si>
  <si>
    <t>遂宁高新区2024年地方政府债务相关情况表</t>
  </si>
  <si>
    <t>项    目</t>
  </si>
  <si>
    <t>本地区</t>
  </si>
  <si>
    <t>本级</t>
  </si>
  <si>
    <t>一、2023年末地方政府债务余额</t>
  </si>
  <si>
    <t xml:space="preserve">    其中： 一般债务</t>
  </si>
  <si>
    <t xml:space="preserve">           专项债务</t>
  </si>
  <si>
    <t>二、2023年地方政府债务限额</t>
  </si>
  <si>
    <t>三、2024年地方政府债券发行决算数</t>
  </si>
  <si>
    <t xml:space="preserve">     新增一般债券发行额</t>
  </si>
  <si>
    <t xml:space="preserve">     再融资一般债券发行额</t>
  </si>
  <si>
    <t xml:space="preserve">     新增专项债券发行额</t>
  </si>
  <si>
    <t xml:space="preserve">     再融资专项债券发行额</t>
  </si>
  <si>
    <t>四、2024年地方政府债务还本支出决算数</t>
  </si>
  <si>
    <t xml:space="preserve">    其中： 一般债务还本支出</t>
  </si>
  <si>
    <t xml:space="preserve">           专项债务还本支出</t>
  </si>
  <si>
    <t>五、2024年地方政府债务付息支出决算数</t>
  </si>
  <si>
    <t xml:space="preserve">    其中： 一般债务付息支出</t>
  </si>
  <si>
    <t xml:space="preserve">           专项债务付息支出</t>
  </si>
  <si>
    <t>六、2024年末地方政府债务余额决算数</t>
  </si>
  <si>
    <t>七、2024年地方政府债务限额</t>
  </si>
  <si>
    <t>八、2024年地方政府债务年限（年）</t>
  </si>
  <si>
    <t xml:space="preserve">    其中： 一般债务年限（年）</t>
  </si>
  <si>
    <t xml:space="preserve">           专项债务年限（年）</t>
  </si>
  <si>
    <t xml:space="preserve">注：1.本表反映上两年度本地区、本级地方政府债务限额及余额决算数，上一年度本地区、本级地方政府债务发行额、还本支出、付息支出、剩余债务年限、限额及余额决算数等。
  </t>
  </si>
  <si>
    <t>表35</t>
  </si>
  <si>
    <t>遂宁高新区2024年本级地方政府专项债务表</t>
  </si>
  <si>
    <t>项目</t>
  </si>
  <si>
    <t>一、专项债券收入</t>
  </si>
  <si>
    <t>二、专项债券支出</t>
  </si>
  <si>
    <t>三、还本付息</t>
  </si>
  <si>
    <t xml:space="preserve">    其中：还本决算数</t>
  </si>
  <si>
    <t xml:space="preserve">          付息决算数</t>
  </si>
  <si>
    <t>四、项目负债规模</t>
  </si>
  <si>
    <t>五、已发行专项债券期限（年）</t>
  </si>
  <si>
    <t>六、已发行专项债券利率（%）</t>
  </si>
  <si>
    <t xml:space="preserve">注：1.本表反映上一年度本级政府专项债券收入、支出、还本付息情况，反映本级项目的负债规模、期限、利率、还本付息等情况。
</t>
  </si>
  <si>
    <t>表36</t>
  </si>
  <si>
    <t>遂宁高新区2024年地方政府债券使用情况表</t>
  </si>
  <si>
    <t>区划名称</t>
  </si>
  <si>
    <t>项目名称</t>
  </si>
  <si>
    <t>项目领域</t>
  </si>
  <si>
    <t>项目主管部门</t>
  </si>
  <si>
    <t>项目实施单位</t>
  </si>
  <si>
    <t>债券性质</t>
  </si>
  <si>
    <t>发行金额</t>
  </si>
  <si>
    <t>发行时间
（年/月）</t>
  </si>
  <si>
    <t>高新区</t>
  </si>
  <si>
    <t>遂宁高新区雁栖湖学校项目</t>
  </si>
  <si>
    <t>社会事业</t>
  </si>
  <si>
    <t>四川遂宁高新技术产业园区社会事业与群众工作局</t>
  </si>
  <si>
    <t>一般债券</t>
  </si>
  <si>
    <t>2024.9</t>
  </si>
  <si>
    <t>遂宁高新区瑰宝明珠老旧小区配套基础设施改造项目</t>
  </si>
  <si>
    <t>保障性安居工程及城市更新</t>
  </si>
  <si>
    <t>建设与交通局</t>
  </si>
  <si>
    <t>遂宁市盈港实业有限责任公司</t>
  </si>
  <si>
    <t>2024.1</t>
  </si>
  <si>
    <t>遂宁高新区涪江流域舒家河（下游）水环境综合治理项目</t>
  </si>
  <si>
    <t>其他</t>
  </si>
  <si>
    <t>遂宁高新区金梅老旧小区改造项目</t>
  </si>
  <si>
    <t>遂宁高新区西宁街道安置小区消防设备采购项目</t>
  </si>
  <si>
    <t>遂宁高新区西宁街道办事处</t>
  </si>
  <si>
    <t>区镇村便民服务“三化”建设项目</t>
  </si>
  <si>
    <t>遂宁高新区行政审批和政务服务管理局</t>
  </si>
  <si>
    <t>防灾减灾能力提升项目</t>
  </si>
  <si>
    <t>遂宁市应急管理局遂宁高新区分局</t>
  </si>
  <si>
    <t>遂宁高新区应急救援能力提升项目</t>
  </si>
  <si>
    <t>基层消防力量提升建设项目</t>
  </si>
  <si>
    <t>遂宁市消防救援支队高新区筹备组</t>
  </si>
  <si>
    <t>遂宁高新区整建制垃圾分类建设项目</t>
  </si>
  <si>
    <t>生态环保</t>
  </si>
  <si>
    <t>建设交通局</t>
  </si>
  <si>
    <t>遂宁高新区市政公用事务中心</t>
  </si>
  <si>
    <t>遂宁高新区大宗物资集散分拨中心项目（一期）</t>
  </si>
  <si>
    <t>科经局</t>
  </si>
  <si>
    <t>四川涪江学源教育科技有限公司</t>
  </si>
  <si>
    <t>专项债券</t>
  </si>
  <si>
    <t>2024.2</t>
  </si>
  <si>
    <t>遂宁高新区鹭栖湖体育公园项目</t>
  </si>
  <si>
    <t>社事局</t>
  </si>
  <si>
    <t>遂宁高新区电子产业园区及配套基础设施建设项目（二期）</t>
  </si>
  <si>
    <t>电子产业园基础设施建设</t>
  </si>
  <si>
    <t>遂宁天擎工程项目管理有限公司</t>
  </si>
  <si>
    <t>遂宁高新区跨境电商物流产业园及基础设施建设项目</t>
  </si>
  <si>
    <t>跨境电商物流园区基础设施建设</t>
  </si>
  <si>
    <t>遂宁天一投资集团有限公司</t>
  </si>
  <si>
    <t>2024.3</t>
  </si>
  <si>
    <t>高新区北部片区棚户区改造项目（二期）</t>
  </si>
  <si>
    <t>棚户区改造</t>
  </si>
  <si>
    <t>2024.5</t>
  </si>
  <si>
    <t>遂宁高新区现代特色农业园项目</t>
  </si>
  <si>
    <t>农业</t>
  </si>
  <si>
    <t>财政金融局</t>
  </si>
  <si>
    <t>遂宁高新区北部片区棚户区改造(二期)配套基础设施建设项目</t>
  </si>
  <si>
    <t>遂宁高新区南片区老旧小区配套基础设施建设项目</t>
  </si>
  <si>
    <t>老旧小区改造</t>
  </si>
  <si>
    <t>遂宁市船山区保升镇人民政府</t>
  </si>
  <si>
    <t>遂宁高新区交通新型基础设施升级改造项目</t>
  </si>
  <si>
    <t>交通基础设施</t>
  </si>
  <si>
    <t>四川天盈实业有限责任公司</t>
  </si>
  <si>
    <t>遂宁高新区成渝预制菜食品科技产业园项目</t>
  </si>
  <si>
    <t>预制菜科技技术产业园</t>
  </si>
  <si>
    <t>遂宁市天盛高新投资有限责任公司</t>
  </si>
  <si>
    <t>遂宁高新区公共领域充换电基础设施建设项目</t>
  </si>
  <si>
    <t>公共领域充换电基础设施</t>
  </si>
  <si>
    <t>发展改革局</t>
  </si>
  <si>
    <t>遂宁高新三创科技发展有限公司</t>
  </si>
  <si>
    <t>遂宁高新区数字农业种子种苗基地建设项目</t>
  </si>
  <si>
    <t>城乡统筹中心</t>
  </si>
  <si>
    <t>遂宁裕瑞农业有限责任公司</t>
  </si>
  <si>
    <t>遂宁高新区物流园区提升改造项目</t>
  </si>
  <si>
    <t>物流园提升改造</t>
  </si>
  <si>
    <t>2024.8</t>
  </si>
  <si>
    <t>遂宁高新区南片区棚户区改造建设项目</t>
  </si>
  <si>
    <t>棚户改造</t>
  </si>
  <si>
    <t>遂宁高新区南片区棚户区改造配套基础设施建设项目</t>
  </si>
  <si>
    <t>遂宁高新区西部铁路物流园配套基础设施建设项目</t>
  </si>
  <si>
    <t>物流园基础设施建设</t>
  </si>
  <si>
    <t>遂宁高新区智慧城市现代信息化建设项目</t>
  </si>
  <si>
    <t>现代信息建设</t>
  </si>
  <si>
    <t>党群部</t>
  </si>
  <si>
    <t>遂宁高新区排水设施更新改造项目（一期）</t>
  </si>
  <si>
    <t>排水设施更新改造</t>
  </si>
  <si>
    <t>绵遂内铁路拆迁分摊</t>
  </si>
  <si>
    <t>铁路站点</t>
  </si>
  <si>
    <t>遂宁市交通建设投资有限公司</t>
  </si>
  <si>
    <t>注：1.本表反映上一年度新增地方政府债券资金使用情况。</t>
  </si>
</sst>
</file>

<file path=xl/styles.xml><?xml version="1.0" encoding="utf-8"?>
<styleSheet xmlns="http://schemas.openxmlformats.org/spreadsheetml/2006/main">
  <numFmts count="16">
    <numFmt numFmtId="176" formatCode="____@"/>
    <numFmt numFmtId="177" formatCode="#,##0.00_);[Red]\(#,##0.00\)"/>
    <numFmt numFmtId="178" formatCode="#,##0_ "/>
    <numFmt numFmtId="179" formatCode="0.0"/>
    <numFmt numFmtId="43" formatCode="_ * #,##0.00_ ;_ * \-#,##0.00_ ;_ * &quot;-&quot;??_ ;_ @_ "/>
    <numFmt numFmtId="44" formatCode="_ &quot;￥&quot;* #,##0.00_ ;_ &quot;￥&quot;* \-#,##0.00_ ;_ &quot;￥&quot;* &quot;-&quot;??_ ;_ @_ "/>
    <numFmt numFmtId="180" formatCode="0_ "/>
    <numFmt numFmtId="42" formatCode="_ &quot;￥&quot;* #,##0_ ;_ &quot;￥&quot;* \-#,##0_ ;_ &quot;￥&quot;* &quot;-&quot;_ ;_ @_ "/>
    <numFmt numFmtId="41" formatCode="_ * #,##0_ ;_ * \-#,##0_ ;_ * &quot;-&quot;_ ;_ @_ "/>
    <numFmt numFmtId="181" formatCode="0.0_ "/>
    <numFmt numFmtId="182" formatCode="yyyy&quot;年&quot;m&quot;月&quot;;@"/>
    <numFmt numFmtId="183" formatCode="0_);[Red]\(0\)"/>
    <numFmt numFmtId="184" formatCode="0.00_ "/>
    <numFmt numFmtId="185" formatCode="0.0%"/>
    <numFmt numFmtId="186" formatCode="#,##0_);[Red]\(#,##0\)"/>
    <numFmt numFmtId="187" formatCode="0.0_);[Red]\(0.0\)"/>
  </numFmts>
  <fonts count="88">
    <font>
      <sz val="11"/>
      <color theme="1"/>
      <name val="宋体"/>
      <charset val="134"/>
      <scheme val="minor"/>
    </font>
    <font>
      <sz val="12"/>
      <color rgb="FF000000"/>
      <name val="方正黑体简体"/>
      <charset val="134"/>
    </font>
    <font>
      <b/>
      <sz val="20"/>
      <color rgb="FF000000"/>
      <name val="方正小标宋简体"/>
      <charset val="134"/>
    </font>
    <font>
      <sz val="12"/>
      <color rgb="FF000000"/>
      <name val="宋体"/>
      <charset val="134"/>
    </font>
    <font>
      <b/>
      <sz val="11"/>
      <color rgb="FF000000"/>
      <name val="宋体"/>
      <charset val="134"/>
    </font>
    <font>
      <sz val="11"/>
      <color rgb="FF000000"/>
      <name val="宋体"/>
      <charset val="134"/>
    </font>
    <font>
      <sz val="12"/>
      <color theme="1"/>
      <name val="宋体"/>
      <charset val="134"/>
      <scheme val="minor"/>
    </font>
    <font>
      <sz val="11"/>
      <color indexed="8"/>
      <name val="宋体"/>
      <charset val="134"/>
      <scheme val="minor"/>
    </font>
    <font>
      <sz val="12"/>
      <name val="仿宋"/>
      <charset val="134"/>
    </font>
    <font>
      <b/>
      <sz val="10"/>
      <name val="宋体"/>
      <charset val="134"/>
    </font>
    <font>
      <sz val="10"/>
      <name val="宋体"/>
      <charset val="134"/>
    </font>
    <font>
      <sz val="12"/>
      <name val="方正黑体简体"/>
      <charset val="134"/>
    </font>
    <font>
      <b/>
      <sz val="20"/>
      <name val="方正小标宋简体"/>
      <charset val="134"/>
    </font>
    <font>
      <sz val="12"/>
      <name val="宋体"/>
      <charset val="134"/>
      <scheme val="minor"/>
    </font>
    <font>
      <b/>
      <sz val="11"/>
      <name val="宋体"/>
      <charset val="134"/>
      <scheme val="minor"/>
    </font>
    <font>
      <b/>
      <sz val="11"/>
      <color indexed="8"/>
      <name val="宋体"/>
      <charset val="134"/>
      <scheme val="minor"/>
    </font>
    <font>
      <sz val="11"/>
      <name val="宋体"/>
      <charset val="134"/>
      <scheme val="minor"/>
    </font>
    <font>
      <sz val="12"/>
      <name val="宋体"/>
      <charset val="134"/>
    </font>
    <font>
      <sz val="12"/>
      <color indexed="8"/>
      <name val="宋体"/>
      <charset val="134"/>
      <scheme val="minor"/>
    </font>
    <font>
      <b/>
      <sz val="11"/>
      <name val="方正小标宋简体"/>
      <charset val="134"/>
    </font>
    <font>
      <b/>
      <sz val="18"/>
      <name val="方正小标宋简体"/>
      <charset val="134"/>
    </font>
    <font>
      <sz val="14"/>
      <name val="黑体"/>
      <charset val="134"/>
    </font>
    <font>
      <sz val="20"/>
      <name val="方正小标宋简体"/>
      <charset val="134"/>
    </font>
    <font>
      <b/>
      <sz val="11"/>
      <color theme="1"/>
      <name val="宋体"/>
      <charset val="134"/>
      <scheme val="minor"/>
    </font>
    <font>
      <b/>
      <sz val="11"/>
      <color theme="1"/>
      <name val="宋体"/>
      <charset val="134"/>
    </font>
    <font>
      <sz val="11"/>
      <name val="宋体"/>
      <charset val="134"/>
      <scheme val="major"/>
    </font>
    <font>
      <b/>
      <sz val="20"/>
      <color indexed="8"/>
      <name val="方正小标宋简体"/>
      <charset val="134"/>
    </font>
    <font>
      <sz val="11"/>
      <color indexed="8"/>
      <name val="宋体"/>
      <charset val="134"/>
    </font>
    <font>
      <sz val="14"/>
      <name val="宋体"/>
      <charset val="134"/>
      <scheme val="major"/>
    </font>
    <font>
      <sz val="11"/>
      <color indexed="10"/>
      <name val="宋体"/>
      <charset val="134"/>
      <scheme val="minor"/>
    </font>
    <font>
      <b/>
      <sz val="12"/>
      <color theme="1"/>
      <name val="宋体"/>
      <charset val="134"/>
    </font>
    <font>
      <sz val="11"/>
      <color theme="1"/>
      <name val="宋体"/>
      <charset val="134"/>
    </font>
    <font>
      <sz val="24"/>
      <color theme="1"/>
      <name val="方正小标宋简体"/>
      <charset val="134"/>
    </font>
    <font>
      <b/>
      <sz val="11"/>
      <color theme="1"/>
      <name val="方正小标宋简体"/>
      <charset val="134"/>
    </font>
    <font>
      <sz val="11"/>
      <color theme="1"/>
      <name val="宋体"/>
      <charset val="134"/>
      <scheme val="major"/>
    </font>
    <font>
      <b/>
      <sz val="18"/>
      <color theme="1"/>
      <name val="方正小标宋简体"/>
      <charset val="134"/>
    </font>
    <font>
      <sz val="12"/>
      <color theme="1"/>
      <name val="宋体"/>
      <charset val="134"/>
    </font>
    <font>
      <sz val="12"/>
      <color theme="1"/>
      <name val="Times New Roman"/>
      <charset val="134"/>
    </font>
    <font>
      <b/>
      <sz val="12"/>
      <color theme="1"/>
      <name val="宋体"/>
      <charset val="134"/>
      <scheme val="minor"/>
    </font>
    <font>
      <sz val="20"/>
      <color theme="1"/>
      <name val="方正小标宋简体"/>
      <charset val="134"/>
    </font>
    <font>
      <b/>
      <sz val="11"/>
      <color theme="1"/>
      <name val="黑体"/>
      <charset val="134"/>
    </font>
    <font>
      <sz val="13"/>
      <name val="宋体"/>
      <charset val="134"/>
    </font>
    <font>
      <b/>
      <sz val="12"/>
      <name val="方正黑体简体"/>
      <charset val="134"/>
    </font>
    <font>
      <sz val="18"/>
      <name val="方正小标宋简体"/>
      <charset val="134"/>
    </font>
    <font>
      <b/>
      <sz val="12"/>
      <name val="宋体"/>
      <charset val="134"/>
      <scheme val="minor"/>
    </font>
    <font>
      <b/>
      <sz val="14"/>
      <name val="黑体"/>
      <charset val="134"/>
    </font>
    <font>
      <b/>
      <sz val="12"/>
      <name val="宋体"/>
      <charset val="134"/>
    </font>
    <font>
      <sz val="14"/>
      <color theme="1"/>
      <name val="黑体"/>
      <charset val="134"/>
    </font>
    <font>
      <sz val="11"/>
      <color rgb="FF000000"/>
      <name val="宋体"/>
      <charset val="134"/>
      <scheme val="minor"/>
    </font>
    <font>
      <b/>
      <sz val="20"/>
      <color theme="1"/>
      <name val="方正小标宋简体"/>
      <charset val="134"/>
    </font>
    <font>
      <b/>
      <sz val="12"/>
      <color theme="1"/>
      <name val="方正黑体简体"/>
      <charset val="134"/>
    </font>
    <font>
      <b/>
      <sz val="12"/>
      <color indexed="8"/>
      <name val="方正小标宋简体"/>
      <charset val="134"/>
    </font>
    <font>
      <b/>
      <sz val="12"/>
      <color indexed="8"/>
      <name val="宋体"/>
      <charset val="134"/>
      <scheme val="minor"/>
    </font>
    <font>
      <b/>
      <sz val="11"/>
      <name val="宋体"/>
      <charset val="134"/>
    </font>
    <font>
      <b/>
      <sz val="12"/>
      <color theme="1"/>
      <name val="黑体"/>
      <charset val="134"/>
    </font>
    <font>
      <b/>
      <sz val="16"/>
      <name val="黑体"/>
      <charset val="134"/>
    </font>
    <font>
      <b/>
      <sz val="11"/>
      <color theme="1"/>
      <name val="Times New Roman"/>
      <charset val="134"/>
    </font>
    <font>
      <sz val="11"/>
      <color theme="1"/>
      <name val="Times New Roman"/>
      <charset val="134"/>
    </font>
    <font>
      <b/>
      <sz val="18"/>
      <name val="宋体"/>
      <charset val="134"/>
    </font>
    <font>
      <b/>
      <sz val="20"/>
      <color theme="1"/>
      <name val="宋体"/>
      <charset val="134"/>
    </font>
    <font>
      <sz val="20"/>
      <color theme="1"/>
      <name val="黑体"/>
      <charset val="134"/>
    </font>
    <font>
      <sz val="16"/>
      <color theme="1"/>
      <name val="FangSong_GB2312"/>
      <charset val="134"/>
    </font>
    <font>
      <sz val="16"/>
      <color rgb="FF000000"/>
      <name val="FangSong_GB2312"/>
      <charset val="134"/>
    </font>
    <font>
      <sz val="12"/>
      <name val="Times New Roman"/>
      <charset val="134"/>
    </font>
    <font>
      <b/>
      <sz val="11"/>
      <color rgb="FFFFFFFF"/>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b/>
      <sz val="11"/>
      <color rgb="FF3F3F3F"/>
      <name val="宋体"/>
      <charset val="0"/>
      <scheme val="minor"/>
    </font>
    <font>
      <u/>
      <sz val="11"/>
      <color rgb="FF800080"/>
      <name val="宋体"/>
      <charset val="0"/>
      <scheme val="minor"/>
    </font>
    <font>
      <sz val="11"/>
      <color rgb="FF9C6500"/>
      <name val="宋体"/>
      <charset val="0"/>
      <scheme val="minor"/>
    </font>
    <font>
      <b/>
      <sz val="18"/>
      <color theme="3"/>
      <name val="宋体"/>
      <charset val="134"/>
      <scheme val="minor"/>
    </font>
    <font>
      <sz val="9"/>
      <name val="宋体"/>
      <charset val="134"/>
    </font>
    <font>
      <sz val="9"/>
      <color indexed="8"/>
      <name val="宋体"/>
      <charset val="134"/>
    </font>
    <font>
      <sz val="11"/>
      <color rgb="FF006100"/>
      <name val="宋体"/>
      <charset val="0"/>
      <scheme val="minor"/>
    </font>
    <font>
      <b/>
      <sz val="13"/>
      <color theme="3"/>
      <name val="宋体"/>
      <charset val="134"/>
      <scheme val="minor"/>
    </font>
    <font>
      <b/>
      <sz val="11"/>
      <color rgb="FFFA7D00"/>
      <name val="宋体"/>
      <charset val="0"/>
      <scheme val="minor"/>
    </font>
    <font>
      <sz val="11"/>
      <color rgb="FF9C0006"/>
      <name val="宋体"/>
      <charset val="0"/>
      <scheme val="minor"/>
    </font>
    <font>
      <u/>
      <sz val="11"/>
      <color rgb="FF0000FF"/>
      <name val="宋体"/>
      <charset val="0"/>
      <scheme val="minor"/>
    </font>
    <font>
      <b/>
      <sz val="15"/>
      <color theme="3"/>
      <name val="宋体"/>
      <charset val="134"/>
      <scheme val="minor"/>
    </font>
    <font>
      <sz val="11"/>
      <color rgb="FFFF0000"/>
      <name val="宋体"/>
      <charset val="0"/>
      <scheme val="minor"/>
    </font>
    <font>
      <i/>
      <sz val="11"/>
      <color rgb="FF7F7F7F"/>
      <name val="宋体"/>
      <charset val="0"/>
      <scheme val="minor"/>
    </font>
    <font>
      <b/>
      <sz val="11"/>
      <color theme="1"/>
      <name val="宋体"/>
      <charset val="0"/>
      <scheme val="minor"/>
    </font>
    <font>
      <b/>
      <sz val="12"/>
      <color theme="1"/>
      <name val="Times New Roman"/>
      <charset val="134"/>
    </font>
    <font>
      <sz val="16"/>
      <color theme="1"/>
      <name val="Times New Roman"/>
      <charset val="134"/>
    </font>
    <font>
      <sz val="16"/>
      <color rgb="FF000000"/>
      <name val="Times New Roman"/>
      <charset val="134"/>
    </font>
  </fonts>
  <fills count="35">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rgb="FFA5A5A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rgb="FFF2F2F2"/>
        <bgColor indexed="64"/>
      </patternFill>
    </fill>
    <fill>
      <patternFill patternType="solid">
        <fgColor theme="5" tint="0.599993896298105"/>
        <bgColor indexed="64"/>
      </patternFill>
    </fill>
    <fill>
      <patternFill patternType="solid">
        <fgColor theme="6"/>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rgb="FFC6EFCE"/>
        <bgColor indexed="64"/>
      </patternFill>
    </fill>
    <fill>
      <patternFill patternType="solid">
        <fgColor theme="9" tint="0.799981688894314"/>
        <bgColor indexed="64"/>
      </patternFill>
    </fill>
    <fill>
      <patternFill patternType="solid">
        <fgColor theme="7"/>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9" tint="0.599993896298105"/>
        <bgColor indexed="64"/>
      </patternFill>
    </fill>
  </fills>
  <borders count="25">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000000"/>
      </left>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s>
  <cellStyleXfs count="94">
    <xf numFmtId="0" fontId="0" fillId="0" borderId="0">
      <alignment vertical="center"/>
    </xf>
    <xf numFmtId="0" fontId="17" fillId="0" borderId="0"/>
    <xf numFmtId="0" fontId="17" fillId="0" borderId="0"/>
    <xf numFmtId="0" fontId="74" fillId="0" borderId="0">
      <alignment vertical="center"/>
    </xf>
    <xf numFmtId="0" fontId="74"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xf numFmtId="0" fontId="74" fillId="0" borderId="0"/>
    <xf numFmtId="0" fontId="17" fillId="0" borderId="0"/>
    <xf numFmtId="1" fontId="75" fillId="0" borderId="0"/>
    <xf numFmtId="0" fontId="17" fillId="0" borderId="0"/>
    <xf numFmtId="0" fontId="17" fillId="0" borderId="0"/>
    <xf numFmtId="0" fontId="69" fillId="16" borderId="0" applyNumberFormat="0" applyBorder="0" applyAlignment="0" applyProtection="0">
      <alignment vertical="center"/>
    </xf>
    <xf numFmtId="0" fontId="65" fillId="15" borderId="0" applyNumberFormat="0" applyBorder="0" applyAlignment="0" applyProtection="0">
      <alignment vertical="center"/>
    </xf>
    <xf numFmtId="0" fontId="69" fillId="11" borderId="0" applyNumberFormat="0" applyBorder="0" applyAlignment="0" applyProtection="0">
      <alignment vertical="center"/>
    </xf>
    <xf numFmtId="0" fontId="65" fillId="13" borderId="0" applyNumberFormat="0" applyBorder="0" applyAlignment="0" applyProtection="0">
      <alignment vertical="center"/>
    </xf>
    <xf numFmtId="0" fontId="69" fillId="19" borderId="0" applyNumberFormat="0" applyBorder="0" applyAlignment="0" applyProtection="0">
      <alignment vertical="center"/>
    </xf>
    <xf numFmtId="0" fontId="0" fillId="0" borderId="0">
      <alignment vertical="center"/>
    </xf>
    <xf numFmtId="0" fontId="72" fillId="17" borderId="0" applyNumberFormat="0" applyBorder="0" applyAlignment="0" applyProtection="0">
      <alignment vertical="center"/>
    </xf>
    <xf numFmtId="0" fontId="69" fillId="18" borderId="0" applyNumberFormat="0" applyBorder="0" applyAlignment="0" applyProtection="0">
      <alignment vertical="center"/>
    </xf>
    <xf numFmtId="0" fontId="67" fillId="0" borderId="0" applyNumberFormat="0" applyFill="0" applyBorder="0" applyAlignment="0" applyProtection="0">
      <alignment vertical="center"/>
    </xf>
    <xf numFmtId="0" fontId="76" fillId="20" borderId="0" applyNumberFormat="0" applyBorder="0" applyAlignment="0" applyProtection="0">
      <alignment vertical="center"/>
    </xf>
    <xf numFmtId="0" fontId="73" fillId="0" borderId="0" applyNumberFormat="0" applyFill="0" applyBorder="0" applyAlignment="0" applyProtection="0">
      <alignment vertical="center"/>
    </xf>
    <xf numFmtId="0" fontId="69" fillId="10" borderId="0" applyNumberFormat="0" applyBorder="0" applyAlignment="0" applyProtection="0">
      <alignment vertical="center"/>
    </xf>
    <xf numFmtId="0" fontId="66" fillId="0" borderId="18" applyNumberFormat="0" applyFill="0" applyAlignment="0" applyProtection="0">
      <alignment vertical="center"/>
    </xf>
    <xf numFmtId="0" fontId="17" fillId="0" borderId="0"/>
    <xf numFmtId="0" fontId="17" fillId="0" borderId="0"/>
    <xf numFmtId="0" fontId="17" fillId="0" borderId="0"/>
    <xf numFmtId="0" fontId="65" fillId="5" borderId="0" applyNumberFormat="0" applyBorder="0" applyAlignment="0" applyProtection="0">
      <alignment vertical="center"/>
    </xf>
    <xf numFmtId="0" fontId="69" fillId="22" borderId="0" applyNumberFormat="0" applyBorder="0" applyAlignment="0" applyProtection="0">
      <alignment vertical="center"/>
    </xf>
    <xf numFmtId="41" fontId="0" fillId="0" borderId="0" applyFont="0" applyFill="0" applyBorder="0" applyAlignment="0" applyProtection="0">
      <alignment vertical="center"/>
    </xf>
    <xf numFmtId="0" fontId="71" fillId="0" borderId="0" applyNumberFormat="0" applyFill="0" applyBorder="0" applyAlignment="0" applyProtection="0">
      <alignment vertical="center"/>
    </xf>
    <xf numFmtId="0" fontId="17" fillId="0" borderId="0"/>
    <xf numFmtId="0" fontId="17" fillId="0" borderId="0"/>
    <xf numFmtId="0" fontId="78" fillId="14" borderId="19" applyNumberFormat="0" applyAlignment="0" applyProtection="0">
      <alignment vertical="center"/>
    </xf>
    <xf numFmtId="0" fontId="65" fillId="24" borderId="0" applyNumberFormat="0" applyBorder="0" applyAlignment="0" applyProtection="0">
      <alignment vertical="center"/>
    </xf>
    <xf numFmtId="0" fontId="79" fillId="25" borderId="0" applyNumberFormat="0" applyBorder="0" applyAlignment="0" applyProtection="0">
      <alignment vertical="center"/>
    </xf>
    <xf numFmtId="0" fontId="17" fillId="0" borderId="0"/>
    <xf numFmtId="44" fontId="0" fillId="0" borderId="0" applyFont="0" applyFill="0" applyBorder="0" applyAlignment="0" applyProtection="0">
      <alignment vertical="center"/>
    </xf>
    <xf numFmtId="0" fontId="65" fillId="6" borderId="0" applyNumberFormat="0" applyBorder="0" applyAlignment="0" applyProtection="0">
      <alignment vertical="center"/>
    </xf>
    <xf numFmtId="0" fontId="69" fillId="26" borderId="0" applyNumberFormat="0" applyBorder="0" applyAlignment="0" applyProtection="0">
      <alignment vertical="center"/>
    </xf>
    <xf numFmtId="0" fontId="80" fillId="0" borderId="0" applyNumberFormat="0" applyFill="0" applyBorder="0" applyAlignment="0" applyProtection="0">
      <alignment vertical="center"/>
    </xf>
    <xf numFmtId="0" fontId="81" fillId="0" borderId="21" applyNumberFormat="0" applyFill="0" applyAlignment="0" applyProtection="0">
      <alignment vertical="center"/>
    </xf>
    <xf numFmtId="0" fontId="65" fillId="30" borderId="0" applyNumberFormat="0" applyBorder="0" applyAlignment="0" applyProtection="0">
      <alignment vertical="center"/>
    </xf>
    <xf numFmtId="0" fontId="82" fillId="0" borderId="0" applyNumberFormat="0" applyFill="0" applyBorder="0" applyAlignment="0" applyProtection="0">
      <alignment vertical="center"/>
    </xf>
    <xf numFmtId="0" fontId="0" fillId="31" borderId="22" applyNumberFormat="0" applyFont="0" applyAlignment="0" applyProtection="0">
      <alignment vertical="center"/>
    </xf>
    <xf numFmtId="0" fontId="69" fillId="32" borderId="0" applyNumberFormat="0" applyBorder="0" applyAlignment="0" applyProtection="0">
      <alignment vertical="center"/>
    </xf>
    <xf numFmtId="0" fontId="17" fillId="0" borderId="0">
      <alignment vertical="center"/>
    </xf>
    <xf numFmtId="0" fontId="0" fillId="0" borderId="0">
      <alignment vertical="center"/>
    </xf>
    <xf numFmtId="0" fontId="77" fillId="0" borderId="21" applyNumberFormat="0" applyFill="0" applyAlignment="0" applyProtection="0">
      <alignment vertical="center"/>
    </xf>
    <xf numFmtId="0" fontId="17" fillId="0" borderId="0"/>
    <xf numFmtId="43" fontId="0" fillId="0" borderId="0" applyFont="0" applyFill="0" applyBorder="0" applyAlignment="0" applyProtection="0">
      <alignment vertical="center"/>
    </xf>
    <xf numFmtId="0" fontId="17" fillId="0" borderId="0">
      <alignment vertical="center"/>
    </xf>
    <xf numFmtId="0" fontId="65" fillId="33" borderId="0" applyNumberFormat="0" applyBorder="0" applyAlignment="0" applyProtection="0">
      <alignment vertical="center"/>
    </xf>
    <xf numFmtId="9" fontId="0" fillId="0" borderId="0" applyFont="0" applyFill="0" applyBorder="0" applyAlignment="0" applyProtection="0">
      <alignment vertical="center"/>
    </xf>
    <xf numFmtId="0" fontId="17" fillId="0" borderId="0"/>
    <xf numFmtId="0" fontId="17" fillId="0" borderId="0"/>
    <xf numFmtId="0" fontId="84" fillId="0" borderId="24" applyNumberFormat="0" applyFill="0" applyAlignment="0" applyProtection="0">
      <alignment vertical="center"/>
    </xf>
    <xf numFmtId="0" fontId="17" fillId="0" borderId="0"/>
    <xf numFmtId="0" fontId="83" fillId="0" borderId="0" applyNumberFormat="0" applyFill="0" applyBorder="0" applyAlignment="0" applyProtection="0">
      <alignment vertical="center"/>
    </xf>
    <xf numFmtId="0" fontId="67" fillId="0" borderId="23" applyNumberFormat="0" applyFill="0" applyAlignment="0" applyProtection="0">
      <alignment vertical="center"/>
    </xf>
    <xf numFmtId="0" fontId="70" fillId="14" borderId="20" applyNumberFormat="0" applyAlignment="0" applyProtection="0">
      <alignment vertical="center"/>
    </xf>
    <xf numFmtId="0" fontId="65" fillId="29" borderId="0" applyNumberFormat="0" applyBorder="0" applyAlignment="0" applyProtection="0">
      <alignment vertical="center"/>
    </xf>
    <xf numFmtId="0" fontId="69" fillId="8" borderId="0" applyNumberFormat="0" applyBorder="0" applyAlignment="0" applyProtection="0">
      <alignment vertical="center"/>
    </xf>
    <xf numFmtId="0" fontId="0" fillId="0" borderId="0">
      <alignment vertical="center"/>
    </xf>
    <xf numFmtId="0" fontId="27" fillId="0" borderId="0">
      <alignment vertical="center"/>
    </xf>
    <xf numFmtId="0" fontId="65" fillId="28" borderId="0" applyNumberFormat="0" applyBorder="0" applyAlignment="0" applyProtection="0">
      <alignment vertical="center"/>
    </xf>
    <xf numFmtId="0" fontId="17" fillId="0" borderId="0">
      <alignment vertical="center"/>
    </xf>
    <xf numFmtId="42" fontId="0" fillId="0" borderId="0" applyFont="0" applyFill="0" applyBorder="0" applyAlignment="0" applyProtection="0">
      <alignment vertical="center"/>
    </xf>
    <xf numFmtId="0" fontId="65" fillId="23" borderId="0" applyNumberFormat="0" applyBorder="0" applyAlignment="0" applyProtection="0">
      <alignment vertical="center"/>
    </xf>
    <xf numFmtId="0" fontId="69" fillId="27" borderId="0" applyNumberFormat="0" applyBorder="0" applyAlignment="0" applyProtection="0">
      <alignment vertical="center"/>
    </xf>
    <xf numFmtId="0" fontId="65" fillId="21" borderId="0" applyNumberFormat="0" applyBorder="0" applyAlignment="0" applyProtection="0">
      <alignment vertical="center"/>
    </xf>
    <xf numFmtId="0" fontId="65" fillId="34" borderId="0" applyNumberFormat="0" applyBorder="0" applyAlignment="0" applyProtection="0">
      <alignment vertical="center"/>
    </xf>
    <xf numFmtId="0" fontId="17" fillId="0" borderId="0"/>
    <xf numFmtId="0" fontId="17" fillId="0" borderId="0">
      <alignment vertical="center"/>
    </xf>
    <xf numFmtId="0" fontId="17" fillId="0" borderId="0">
      <alignment vertical="center"/>
    </xf>
    <xf numFmtId="0" fontId="17" fillId="0" borderId="0"/>
    <xf numFmtId="0" fontId="17" fillId="0" borderId="0"/>
    <xf numFmtId="0" fontId="17" fillId="0" borderId="0"/>
    <xf numFmtId="0" fontId="64" fillId="4" borderId="17" applyNumberFormat="0" applyAlignment="0" applyProtection="0">
      <alignment vertical="center"/>
    </xf>
    <xf numFmtId="0" fontId="27" fillId="0" borderId="0">
      <alignment vertical="center"/>
    </xf>
    <xf numFmtId="0" fontId="17" fillId="0" borderId="0"/>
    <xf numFmtId="0" fontId="17" fillId="0" borderId="0">
      <alignment vertical="center"/>
    </xf>
    <xf numFmtId="0" fontId="63" fillId="0" borderId="0"/>
    <xf numFmtId="0" fontId="27" fillId="0" borderId="0">
      <alignment vertical="center"/>
    </xf>
    <xf numFmtId="0" fontId="17" fillId="0" borderId="0"/>
    <xf numFmtId="0" fontId="68" fillId="7" borderId="19" applyNumberFormat="0" applyAlignment="0" applyProtection="0">
      <alignment vertical="center"/>
    </xf>
    <xf numFmtId="0" fontId="69" fillId="9" borderId="0" applyNumberFormat="0" applyBorder="0" applyAlignment="0" applyProtection="0">
      <alignment vertical="center"/>
    </xf>
    <xf numFmtId="0" fontId="17" fillId="0" borderId="0"/>
    <xf numFmtId="0" fontId="69" fillId="12" borderId="0" applyNumberFormat="0" applyBorder="0" applyAlignment="0" applyProtection="0">
      <alignment vertical="center"/>
    </xf>
    <xf numFmtId="0" fontId="17" fillId="0" borderId="0"/>
  </cellStyleXfs>
  <cellXfs count="609">
    <xf numFmtId="0" fontId="0" fillId="0" borderId="0" xfId="0">
      <alignment vertical="center"/>
    </xf>
    <xf numFmtId="0" fontId="1" fillId="2" borderId="0" xfId="0" applyFont="1" applyFill="1" applyAlignment="1">
      <alignment horizontal="left" vertical="center"/>
    </xf>
    <xf numFmtId="0" fontId="2" fillId="2" borderId="0" xfId="0" applyFont="1" applyFill="1" applyAlignment="1">
      <alignment horizontal="center" vertical="center"/>
    </xf>
    <xf numFmtId="0" fontId="3" fillId="2" borderId="0" xfId="0" applyFont="1" applyFill="1" applyAlignment="1">
      <alignment horizontal="right" vertical="center"/>
    </xf>
    <xf numFmtId="0" fontId="4" fillId="2" borderId="0" xfId="0" applyFont="1" applyFill="1" applyAlignment="1">
      <alignment horizontal="center" vertical="center"/>
    </xf>
    <xf numFmtId="0" fontId="5" fillId="2" borderId="0" xfId="0" applyFont="1" applyFill="1" applyAlignment="1">
      <alignment vertical="center"/>
    </xf>
    <xf numFmtId="0" fontId="6" fillId="0" borderId="0" xfId="0" applyFont="1" applyFill="1" applyAlignment="1">
      <alignment vertical="center"/>
    </xf>
    <xf numFmtId="0" fontId="6" fillId="2" borderId="0" xfId="0" applyFont="1" applyFill="1" applyAlignment="1">
      <alignment vertical="center"/>
    </xf>
    <xf numFmtId="0" fontId="6" fillId="0" borderId="0" xfId="0" applyFont="1" applyFill="1" applyAlignment="1">
      <alignment vertical="center"/>
    </xf>
    <xf numFmtId="0" fontId="5" fillId="2" borderId="0" xfId="0" applyFont="1" applyFill="1" applyAlignment="1">
      <alignment horizontal="center" vertical="center"/>
    </xf>
    <xf numFmtId="0" fontId="5" fillId="2" borderId="0" xfId="0" applyFont="1" applyFill="1" applyAlignment="1">
      <alignment horizontal="justify" vertical="center"/>
    </xf>
    <xf numFmtId="0" fontId="1" fillId="0" borderId="0" xfId="0" applyFont="1" applyFill="1" applyAlignment="1">
      <alignment horizontal="left" vertical="center"/>
    </xf>
    <xf numFmtId="0" fontId="2" fillId="0" borderId="0" xfId="0" applyFont="1" applyFill="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right" vertical="center" wrapText="1"/>
    </xf>
    <xf numFmtId="0" fontId="4"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7" fillId="0" borderId="2" xfId="0" applyNumberFormat="1" applyFont="1" applyFill="1" applyBorder="1" applyAlignment="1">
      <alignment horizontal="left" vertical="center" wrapText="1"/>
    </xf>
    <xf numFmtId="0" fontId="7" fillId="0" borderId="2" xfId="0" applyNumberFormat="1" applyFont="1" applyFill="1" applyBorder="1" applyAlignment="1">
      <alignment vertical="center" wrapText="1"/>
    </xf>
    <xf numFmtId="0" fontId="8" fillId="0" borderId="2" xfId="0" applyNumberFormat="1" applyFont="1" applyFill="1" applyBorder="1" applyAlignment="1" applyProtection="1">
      <alignment horizontal="center" vertical="center" wrapText="1"/>
    </xf>
    <xf numFmtId="183" fontId="5" fillId="0" borderId="3" xfId="0" applyNumberFormat="1" applyFont="1" applyFill="1" applyBorder="1" applyAlignment="1" applyProtection="1">
      <alignment horizontal="center" vertical="center" wrapText="1"/>
    </xf>
    <xf numFmtId="183" fontId="5" fillId="0" borderId="4" xfId="0" applyNumberFormat="1" applyFont="1" applyFill="1" applyBorder="1" applyAlignment="1" applyProtection="1">
      <alignment horizontal="center" vertical="center" wrapText="1"/>
    </xf>
    <xf numFmtId="0" fontId="0" fillId="0" borderId="2" xfId="0" applyBorder="1" applyAlignment="1">
      <alignment horizontal="center" vertical="center" wrapText="1"/>
    </xf>
    <xf numFmtId="0" fontId="5" fillId="0" borderId="0" xfId="0" applyFont="1" applyFill="1" applyAlignment="1">
      <alignment horizontal="justify" vertical="center" wrapText="1"/>
    </xf>
    <xf numFmtId="0" fontId="5" fillId="0" borderId="0" xfId="0" applyFont="1" applyFill="1" applyAlignment="1">
      <alignment horizontal="center" vertical="center"/>
    </xf>
    <xf numFmtId="0" fontId="5" fillId="0" borderId="0" xfId="0" applyFont="1" applyFill="1" applyAlignment="1">
      <alignment horizontal="justify" vertical="center"/>
    </xf>
    <xf numFmtId="182" fontId="3" fillId="0" borderId="0" xfId="0" applyNumberFormat="1" applyFont="1" applyFill="1" applyAlignment="1">
      <alignment horizontal="right" vertical="center" wrapText="1"/>
    </xf>
    <xf numFmtId="4" fontId="7" fillId="0" borderId="2" xfId="0" applyNumberFormat="1" applyFont="1" applyFill="1" applyBorder="1" applyAlignment="1">
      <alignment horizontal="right" vertical="center"/>
    </xf>
    <xf numFmtId="49" fontId="5" fillId="0" borderId="2" xfId="0" applyNumberFormat="1" applyFont="1" applyFill="1" applyBorder="1" applyAlignment="1" applyProtection="1">
      <alignment horizontal="center" vertical="center" wrapText="1"/>
    </xf>
    <xf numFmtId="4" fontId="8" fillId="0" borderId="2" xfId="0" applyNumberFormat="1" applyFont="1" applyFill="1" applyBorder="1" applyAlignment="1" applyProtection="1">
      <alignment horizontal="center" vertical="center" wrapText="1"/>
    </xf>
    <xf numFmtId="0" fontId="5" fillId="0" borderId="0" xfId="0" applyFont="1" applyFill="1" applyAlignment="1">
      <alignment vertical="center"/>
    </xf>
    <xf numFmtId="0" fontId="2" fillId="0" borderId="0" xfId="0" applyFont="1" applyFill="1" applyAlignment="1">
      <alignment horizontal="center" vertical="center"/>
    </xf>
    <xf numFmtId="0" fontId="4" fillId="0" borderId="0" xfId="0" applyFont="1" applyFill="1" applyAlignment="1">
      <alignment vertical="center"/>
    </xf>
    <xf numFmtId="0" fontId="5" fillId="0" borderId="0" xfId="0" applyFont="1" applyFill="1" applyAlignment="1">
      <alignment vertical="center"/>
    </xf>
    <xf numFmtId="184" fontId="5" fillId="0" borderId="0" xfId="0" applyNumberFormat="1" applyFont="1" applyFill="1" applyAlignment="1">
      <alignment vertical="center"/>
    </xf>
    <xf numFmtId="184" fontId="1" fillId="0" borderId="0" xfId="0" applyNumberFormat="1" applyFont="1" applyFill="1" applyAlignment="1">
      <alignment horizontal="left" vertical="center"/>
    </xf>
    <xf numFmtId="184" fontId="2" fillId="0" borderId="0" xfId="0" applyNumberFormat="1" applyFont="1" applyFill="1" applyAlignment="1">
      <alignment horizontal="center" vertical="center" wrapText="1"/>
    </xf>
    <xf numFmtId="184" fontId="3" fillId="0" borderId="0" xfId="0" applyNumberFormat="1" applyFont="1" applyFill="1" applyAlignment="1">
      <alignment horizontal="right" vertical="center"/>
    </xf>
    <xf numFmtId="0" fontId="4" fillId="0" borderId="4" xfId="0" applyFont="1" applyFill="1" applyBorder="1" applyAlignment="1" applyProtection="1">
      <alignment horizontal="center" vertical="center"/>
    </xf>
    <xf numFmtId="184" fontId="4" fillId="0" borderId="4" xfId="0" applyNumberFormat="1" applyFont="1" applyFill="1" applyBorder="1" applyAlignment="1" applyProtection="1">
      <alignment horizontal="center" vertical="center"/>
    </xf>
    <xf numFmtId="0" fontId="4" fillId="0" borderId="4" xfId="0" applyFont="1" applyFill="1" applyBorder="1" applyAlignment="1" applyProtection="1">
      <alignment horizontal="justify" vertical="center"/>
    </xf>
    <xf numFmtId="184" fontId="4" fillId="0" borderId="4" xfId="0" applyNumberFormat="1" applyFont="1" applyFill="1" applyBorder="1" applyAlignment="1" applyProtection="1">
      <alignment horizontal="center" vertical="center"/>
    </xf>
    <xf numFmtId="0" fontId="5" fillId="0" borderId="4" xfId="0" applyFont="1" applyFill="1" applyBorder="1" applyAlignment="1" applyProtection="1">
      <alignment horizontal="justify" vertical="center"/>
    </xf>
    <xf numFmtId="180" fontId="9" fillId="0" borderId="2" xfId="0" applyNumberFormat="1" applyFont="1" applyFill="1" applyBorder="1" applyAlignment="1">
      <alignment horizontal="center" vertical="center"/>
    </xf>
    <xf numFmtId="181" fontId="4" fillId="0" borderId="4" xfId="0" applyNumberFormat="1" applyFont="1" applyFill="1" applyBorder="1" applyAlignment="1" applyProtection="1">
      <alignment horizontal="center" vertical="center" wrapText="1"/>
    </xf>
    <xf numFmtId="184" fontId="5" fillId="0" borderId="0" xfId="0" applyNumberFormat="1" applyFont="1" applyFill="1" applyAlignment="1">
      <alignment horizontal="justify" vertical="center" wrapText="1"/>
    </xf>
    <xf numFmtId="0" fontId="5" fillId="0" borderId="0" xfId="0" applyFont="1" applyFill="1" applyAlignment="1">
      <alignment vertical="center" wrapText="1"/>
    </xf>
    <xf numFmtId="0" fontId="4" fillId="0" borderId="4" xfId="0" applyFont="1" applyFill="1" applyBorder="1" applyAlignment="1" applyProtection="1">
      <alignment horizontal="center" vertical="center" wrapText="1"/>
    </xf>
    <xf numFmtId="180" fontId="4" fillId="0" borderId="4" xfId="0" applyNumberFormat="1" applyFont="1" applyFill="1" applyBorder="1" applyAlignment="1" applyProtection="1">
      <alignment horizontal="center" vertical="center" wrapText="1"/>
    </xf>
    <xf numFmtId="0" fontId="4" fillId="0" borderId="4" xfId="0" applyFont="1" applyFill="1" applyBorder="1" applyAlignment="1" applyProtection="1">
      <alignment horizontal="left" vertical="center"/>
    </xf>
    <xf numFmtId="187" fontId="5" fillId="0" borderId="4" xfId="0" applyNumberFormat="1" applyFont="1" applyFill="1" applyBorder="1" applyAlignment="1" applyProtection="1">
      <alignment vertical="center"/>
    </xf>
    <xf numFmtId="0" fontId="5" fillId="0" borderId="4" xfId="0" applyFont="1" applyFill="1" applyBorder="1" applyAlignment="1" applyProtection="1">
      <alignment horizontal="left" vertical="center"/>
    </xf>
    <xf numFmtId="187" fontId="5" fillId="0" borderId="4" xfId="0" applyNumberFormat="1" applyFont="1" applyFill="1" applyBorder="1" applyAlignment="1" applyProtection="1">
      <alignment vertical="center" wrapText="1"/>
    </xf>
    <xf numFmtId="187" fontId="5" fillId="0" borderId="4" xfId="0" applyNumberFormat="1" applyFont="1" applyFill="1" applyBorder="1" applyAlignment="1" applyProtection="1">
      <alignment horizontal="right" vertical="center" wrapText="1"/>
    </xf>
    <xf numFmtId="187" fontId="5" fillId="0" borderId="4" xfId="0" applyNumberFormat="1" applyFont="1" applyFill="1" applyBorder="1" applyAlignment="1" applyProtection="1">
      <alignment horizontal="right" vertical="center" wrapText="1"/>
    </xf>
    <xf numFmtId="187" fontId="5" fillId="0" borderId="4" xfId="0" applyNumberFormat="1" applyFont="1" applyFill="1" applyBorder="1" applyAlignment="1" applyProtection="1">
      <alignment horizontal="right" vertical="center" wrapText="1"/>
    </xf>
    <xf numFmtId="187" fontId="5" fillId="0" borderId="4" xfId="0" applyNumberFormat="1" applyFont="1" applyFill="1" applyBorder="1" applyAlignment="1" applyProtection="1">
      <alignment vertical="center" wrapText="1"/>
    </xf>
    <xf numFmtId="3" fontId="10" fillId="0" borderId="5" xfId="0" applyNumberFormat="1" applyFont="1" applyFill="1" applyBorder="1" applyAlignment="1">
      <alignment horizontal="right" vertical="center"/>
    </xf>
    <xf numFmtId="179" fontId="5" fillId="0" borderId="4" xfId="0" applyNumberFormat="1" applyFont="1" applyFill="1" applyBorder="1" applyAlignment="1" applyProtection="1">
      <alignment vertical="center" wrapText="1"/>
    </xf>
    <xf numFmtId="181" fontId="5" fillId="0" borderId="4" xfId="0" applyNumberFormat="1" applyFont="1" applyFill="1" applyBorder="1" applyAlignment="1" applyProtection="1">
      <alignment vertical="center" wrapText="1"/>
    </xf>
    <xf numFmtId="0" fontId="5" fillId="0" borderId="4" xfId="0" applyFont="1" applyFill="1" applyBorder="1" applyAlignment="1" applyProtection="1">
      <alignment horizontal="center" vertical="center" wrapText="1"/>
    </xf>
    <xf numFmtId="0" fontId="5" fillId="0" borderId="4" xfId="0" applyFont="1" applyFill="1" applyBorder="1" applyAlignment="1" applyProtection="1">
      <alignment vertical="center" wrapText="1"/>
    </xf>
    <xf numFmtId="179" fontId="5" fillId="0" borderId="4" xfId="0" applyNumberFormat="1" applyFont="1" applyFill="1" applyBorder="1" applyAlignment="1" applyProtection="1">
      <alignment vertical="center" wrapText="1"/>
    </xf>
    <xf numFmtId="181" fontId="5" fillId="0" borderId="4" xfId="0" applyNumberFormat="1" applyFont="1" applyFill="1" applyBorder="1" applyAlignment="1" applyProtection="1">
      <alignment horizontal="center" vertical="center" wrapText="1"/>
    </xf>
    <xf numFmtId="179" fontId="5" fillId="0" borderId="4" xfId="0" applyNumberFormat="1" applyFont="1" applyFill="1" applyBorder="1" applyAlignment="1" applyProtection="1">
      <alignment horizontal="center" vertical="center" wrapText="1"/>
    </xf>
    <xf numFmtId="3" fontId="10" fillId="0" borderId="5" xfId="0" applyNumberFormat="1" applyFont="1" applyFill="1" applyBorder="1" applyAlignment="1">
      <alignment horizontal="right" vertical="center"/>
    </xf>
    <xf numFmtId="0" fontId="11" fillId="0" borderId="0" xfId="7" applyFont="1" applyFill="1" applyBorder="1" applyAlignment="1">
      <alignment horizontal="left" vertical="center"/>
    </xf>
    <xf numFmtId="0" fontId="12" fillId="0" borderId="0" xfId="55" applyFont="1" applyFill="1" applyBorder="1" applyAlignment="1">
      <alignment horizontal="center" vertical="center"/>
    </xf>
    <xf numFmtId="0" fontId="13" fillId="0" borderId="0" xfId="55" applyFont="1" applyFill="1" applyBorder="1" applyAlignment="1">
      <alignment horizontal="right" vertical="center"/>
    </xf>
    <xf numFmtId="0" fontId="14" fillId="0" borderId="0" xfId="55" applyFont="1" applyFill="1" applyBorder="1" applyAlignment="1">
      <alignment vertical="center"/>
    </xf>
    <xf numFmtId="0" fontId="7" fillId="0" borderId="0" xfId="0" applyFont="1" applyFill="1" applyBorder="1" applyAlignment="1">
      <alignment vertical="center"/>
    </xf>
    <xf numFmtId="0" fontId="15" fillId="0" borderId="0" xfId="0" applyFont="1" applyFill="1" applyBorder="1" applyAlignment="1">
      <alignment vertical="center"/>
    </xf>
    <xf numFmtId="0" fontId="7" fillId="0" borderId="0" xfId="55" applyFont="1" applyFill="1" applyBorder="1" applyAlignment="1">
      <alignment vertical="center"/>
    </xf>
    <xf numFmtId="0" fontId="16" fillId="0" borderId="0" xfId="55" applyFont="1" applyFill="1" applyBorder="1" applyAlignment="1">
      <alignment vertical="center"/>
    </xf>
    <xf numFmtId="0" fontId="17" fillId="0" borderId="0" xfId="55" applyFont="1" applyFill="1" applyBorder="1" applyAlignment="1">
      <alignment vertical="center"/>
    </xf>
    <xf numFmtId="0" fontId="12" fillId="0" borderId="0" xfId="55" applyFont="1" applyFill="1" applyBorder="1" applyAlignment="1">
      <alignment horizontal="center" vertical="center" wrapText="1"/>
    </xf>
    <xf numFmtId="0" fontId="18" fillId="0" borderId="0" xfId="55" applyFont="1" applyFill="1" applyBorder="1" applyAlignment="1">
      <alignment horizontal="right" vertical="center"/>
    </xf>
    <xf numFmtId="0" fontId="14" fillId="0" borderId="6" xfId="36" applyNumberFormat="1" applyFont="1" applyFill="1" applyBorder="1" applyAlignment="1" applyProtection="1">
      <alignment horizontal="center" vertical="center"/>
    </xf>
    <xf numFmtId="0" fontId="14" fillId="0" borderId="7" xfId="36" applyNumberFormat="1" applyFont="1" applyFill="1" applyBorder="1" applyAlignment="1" applyProtection="1">
      <alignment horizontal="center" vertical="center"/>
    </xf>
    <xf numFmtId="0" fontId="14" fillId="0" borderId="2" xfId="36" applyNumberFormat="1" applyFont="1" applyFill="1" applyBorder="1" applyAlignment="1" applyProtection="1">
      <alignment horizontal="center" vertical="center"/>
    </xf>
    <xf numFmtId="0" fontId="14" fillId="0" borderId="2" xfId="0" applyFont="1" applyFill="1" applyBorder="1" applyAlignment="1">
      <alignment vertical="center"/>
    </xf>
    <xf numFmtId="0" fontId="16" fillId="0" borderId="2" xfId="0" applyFont="1" applyFill="1" applyBorder="1" applyAlignment="1">
      <alignment horizontal="left" vertical="center" indent="1"/>
    </xf>
    <xf numFmtId="0" fontId="16" fillId="0" borderId="2" xfId="0" applyFont="1" applyFill="1" applyBorder="1" applyAlignment="1">
      <alignment vertical="center"/>
    </xf>
    <xf numFmtId="0" fontId="0" fillId="0" borderId="2" xfId="8" applyFont="1" applyFill="1" applyBorder="1" applyAlignment="1">
      <alignment horizontal="left" vertical="center" wrapText="1" indent="2"/>
    </xf>
    <xf numFmtId="0" fontId="16" fillId="0" borderId="2" xfId="0" applyFont="1" applyFill="1" applyBorder="1" applyAlignment="1">
      <alignment horizontal="left" vertical="center" indent="2"/>
    </xf>
    <xf numFmtId="0" fontId="0" fillId="0" borderId="2" xfId="8" applyFont="1" applyFill="1" applyBorder="1" applyAlignment="1">
      <alignment vertical="center" wrapText="1"/>
    </xf>
    <xf numFmtId="0" fontId="14" fillId="0" borderId="2" xfId="0" applyFont="1" applyFill="1" applyBorder="1" applyAlignment="1">
      <alignment horizontal="center" vertical="center"/>
    </xf>
    <xf numFmtId="183" fontId="14" fillId="0" borderId="2" xfId="0" applyNumberFormat="1" applyFont="1" applyFill="1" applyBorder="1" applyAlignment="1">
      <alignment horizontal="center" vertical="center"/>
    </xf>
    <xf numFmtId="0" fontId="7" fillId="0" borderId="0" xfId="55" applyFont="1" applyFill="1" applyBorder="1" applyAlignment="1">
      <alignment horizontal="left" vertical="center" wrapText="1"/>
    </xf>
    <xf numFmtId="0" fontId="15" fillId="0" borderId="0" xfId="0" applyFont="1" applyFill="1" applyBorder="1" applyAlignment="1" applyProtection="1">
      <alignment vertical="center"/>
      <protection locked="0"/>
    </xf>
    <xf numFmtId="0" fontId="19" fillId="0" borderId="0" xfId="81" applyFont="1" applyFill="1" applyAlignment="1">
      <alignment vertical="center"/>
    </xf>
    <xf numFmtId="0" fontId="20" fillId="0" borderId="0" xfId="8" applyFont="1" applyFill="1" applyAlignment="1">
      <alignment vertical="center"/>
    </xf>
    <xf numFmtId="0" fontId="19" fillId="0" borderId="0" xfId="8" applyFont="1" applyFill="1" applyAlignment="1"/>
    <xf numFmtId="0" fontId="14" fillId="0" borderId="0" xfId="8" applyFont="1" applyFill="1">
      <alignment vertical="center"/>
    </xf>
    <xf numFmtId="0" fontId="16" fillId="0" borderId="0" xfId="8" applyFont="1" applyFill="1">
      <alignment vertical="center"/>
    </xf>
    <xf numFmtId="0" fontId="16" fillId="0" borderId="0" xfId="8" applyFont="1" applyFill="1" applyAlignment="1">
      <alignment horizontal="center" vertical="center"/>
    </xf>
    <xf numFmtId="180" fontId="16" fillId="0" borderId="0" xfId="8" applyNumberFormat="1" applyFont="1" applyFill="1" applyAlignment="1">
      <alignment horizontal="center" vertical="center"/>
    </xf>
    <xf numFmtId="0" fontId="21" fillId="0" borderId="0" xfId="81" applyFont="1" applyFill="1" applyAlignment="1">
      <alignment vertical="center"/>
    </xf>
    <xf numFmtId="0" fontId="19" fillId="0" borderId="0" xfId="81" applyFont="1" applyFill="1" applyAlignment="1">
      <alignment horizontal="center" vertical="center"/>
    </xf>
    <xf numFmtId="183" fontId="19" fillId="0" borderId="0" xfId="81" applyNumberFormat="1" applyFont="1" applyFill="1" applyAlignment="1">
      <alignment horizontal="center" vertical="center"/>
    </xf>
    <xf numFmtId="0" fontId="22" fillId="0" borderId="0" xfId="77" applyFont="1" applyFill="1" applyAlignment="1">
      <alignment horizontal="center" vertical="center"/>
    </xf>
    <xf numFmtId="0" fontId="19" fillId="0" borderId="0" xfId="8" applyFont="1" applyFill="1" applyAlignment="1">
      <alignment horizontal="center"/>
    </xf>
    <xf numFmtId="178" fontId="23" fillId="0" borderId="2" xfId="6" applyNumberFormat="1" applyFont="1" applyFill="1" applyBorder="1" applyAlignment="1">
      <alignment horizontal="center" vertical="center"/>
    </xf>
    <xf numFmtId="0" fontId="23" fillId="0" borderId="2" xfId="8" applyFont="1" applyFill="1" applyBorder="1" applyAlignment="1">
      <alignment horizontal="center" vertical="center" wrapText="1"/>
    </xf>
    <xf numFmtId="0" fontId="23" fillId="0" borderId="2" xfId="8" applyFont="1" applyFill="1" applyBorder="1" applyAlignment="1">
      <alignment horizontal="justify" vertical="center" wrapText="1"/>
    </xf>
    <xf numFmtId="0" fontId="0" fillId="0" borderId="2" xfId="8" applyFont="1" applyFill="1" applyBorder="1" applyAlignment="1">
      <alignment horizontal="justify" vertical="center" wrapText="1"/>
    </xf>
    <xf numFmtId="0" fontId="0" fillId="0" borderId="2" xfId="8" applyFont="1" applyFill="1" applyBorder="1" applyAlignment="1">
      <alignment horizontal="center" vertical="center" wrapText="1"/>
    </xf>
    <xf numFmtId="178" fontId="23" fillId="0" borderId="2" xfId="77" applyNumberFormat="1" applyFont="1" applyFill="1" applyBorder="1" applyAlignment="1">
      <alignment horizontal="center" vertical="center" wrapText="1"/>
    </xf>
    <xf numFmtId="180" fontId="19" fillId="0" borderId="0" xfId="81" applyNumberFormat="1" applyFont="1" applyFill="1" applyAlignment="1">
      <alignment horizontal="center" vertical="center"/>
    </xf>
    <xf numFmtId="180" fontId="22" fillId="0" borderId="0" xfId="77" applyNumberFormat="1" applyFont="1" applyFill="1" applyAlignment="1">
      <alignment horizontal="center" vertical="center"/>
    </xf>
    <xf numFmtId="180" fontId="19" fillId="0" borderId="0" xfId="8" applyNumberFormat="1" applyFont="1" applyFill="1" applyAlignment="1">
      <alignment horizontal="center"/>
    </xf>
    <xf numFmtId="180" fontId="24" fillId="0" borderId="2" xfId="0" applyNumberFormat="1" applyFont="1" applyFill="1" applyBorder="1" applyAlignment="1">
      <alignment horizontal="center" vertical="center" wrapText="1"/>
    </xf>
    <xf numFmtId="0" fontId="14" fillId="0" borderId="2" xfId="81" applyFont="1" applyFill="1" applyBorder="1" applyAlignment="1">
      <alignment horizontal="center" vertical="center" wrapText="1"/>
    </xf>
    <xf numFmtId="180" fontId="23" fillId="0" borderId="2" xfId="77" applyNumberFormat="1" applyFont="1" applyFill="1" applyBorder="1" applyAlignment="1">
      <alignment horizontal="center" vertical="center" wrapText="1"/>
    </xf>
    <xf numFmtId="0" fontId="0" fillId="0" borderId="2" xfId="8" applyFont="1" applyFill="1" applyBorder="1">
      <alignment vertical="center"/>
    </xf>
    <xf numFmtId="180" fontId="0" fillId="0" borderId="2" xfId="77" applyNumberFormat="1" applyFont="1" applyFill="1" applyBorder="1" applyAlignment="1">
      <alignment horizontal="center" vertical="center" wrapText="1"/>
    </xf>
    <xf numFmtId="0" fontId="19" fillId="0" borderId="0" xfId="59" applyFont="1" applyFill="1" applyAlignment="1">
      <alignment vertical="center"/>
    </xf>
    <xf numFmtId="0" fontId="20" fillId="0" borderId="0" xfId="77" applyFont="1" applyFill="1" applyAlignment="1">
      <alignment vertical="center"/>
    </xf>
    <xf numFmtId="0" fontId="19" fillId="0" borderId="0" xfId="77" applyFont="1" applyFill="1" applyAlignment="1"/>
    <xf numFmtId="0" fontId="14" fillId="0" borderId="0" xfId="77" applyFont="1" applyFill="1">
      <alignment vertical="center"/>
    </xf>
    <xf numFmtId="0" fontId="16" fillId="0" borderId="0" xfId="77" applyFont="1" applyFill="1">
      <alignment vertical="center"/>
    </xf>
    <xf numFmtId="0" fontId="16" fillId="0" borderId="0" xfId="77" applyFont="1" applyFill="1" applyAlignment="1">
      <alignment horizontal="center" vertical="center"/>
    </xf>
    <xf numFmtId="180" fontId="16" fillId="0" borderId="0" xfId="77" applyNumberFormat="1" applyFont="1" applyFill="1" applyAlignment="1">
      <alignment horizontal="center" vertical="center"/>
    </xf>
    <xf numFmtId="183" fontId="19" fillId="0" borderId="0" xfId="59" applyNumberFormat="1" applyFont="1" applyFill="1" applyAlignment="1">
      <alignment horizontal="center" vertical="center"/>
    </xf>
    <xf numFmtId="0" fontId="19" fillId="0" borderId="0" xfId="77" applyFont="1" applyFill="1" applyAlignment="1">
      <alignment horizontal="center"/>
    </xf>
    <xf numFmtId="0" fontId="23" fillId="0" borderId="2" xfId="77" applyFont="1" applyFill="1" applyBorder="1" applyAlignment="1">
      <alignment horizontal="center" vertical="center" wrapText="1"/>
    </xf>
    <xf numFmtId="0" fontId="23" fillId="0" borderId="2" xfId="77" applyFont="1" applyFill="1" applyBorder="1" applyAlignment="1">
      <alignment horizontal="justify" vertical="center" wrapText="1"/>
    </xf>
    <xf numFmtId="0" fontId="0" fillId="0" borderId="2" xfId="77" applyFont="1" applyFill="1" applyBorder="1" applyAlignment="1">
      <alignment horizontal="justify" vertical="center" wrapText="1"/>
    </xf>
    <xf numFmtId="0" fontId="0" fillId="0" borderId="2" xfId="77" applyFont="1" applyFill="1" applyBorder="1" applyAlignment="1">
      <alignment horizontal="center" vertical="center" wrapText="1"/>
    </xf>
    <xf numFmtId="178" fontId="24" fillId="0" borderId="2" xfId="0" applyNumberFormat="1" applyFont="1" applyFill="1" applyBorder="1" applyAlignment="1">
      <alignment horizontal="center" vertical="center" wrapText="1"/>
    </xf>
    <xf numFmtId="180" fontId="19" fillId="0" borderId="0" xfId="59" applyNumberFormat="1" applyFont="1" applyFill="1" applyAlignment="1">
      <alignment horizontal="center" vertical="center"/>
    </xf>
    <xf numFmtId="180" fontId="25" fillId="0" borderId="0" xfId="77" applyNumberFormat="1" applyFont="1" applyFill="1" applyAlignment="1">
      <alignment horizontal="center" vertical="center"/>
    </xf>
    <xf numFmtId="0" fontId="24" fillId="0" borderId="8" xfId="0" applyNumberFormat="1" applyFont="1" applyFill="1" applyBorder="1" applyAlignment="1">
      <alignment horizontal="center" vertical="center" wrapText="1"/>
    </xf>
    <xf numFmtId="0" fontId="14" fillId="0" borderId="2" xfId="77" applyFont="1" applyFill="1" applyBorder="1">
      <alignment vertical="center"/>
    </xf>
    <xf numFmtId="0" fontId="0" fillId="0" borderId="9" xfId="77" applyFont="1" applyFill="1" applyBorder="1" applyAlignment="1">
      <alignment vertical="center" wrapText="1"/>
    </xf>
    <xf numFmtId="0" fontId="0" fillId="0" borderId="2" xfId="77" applyFont="1" applyFill="1" applyBorder="1" applyAlignment="1">
      <alignment vertical="center" wrapText="1"/>
    </xf>
    <xf numFmtId="0" fontId="26" fillId="0" borderId="0" xfId="0" applyFont="1" applyFill="1" applyBorder="1" applyAlignment="1">
      <alignment horizontal="center" vertical="center"/>
    </xf>
    <xf numFmtId="0" fontId="18" fillId="0" borderId="0" xfId="0" applyFont="1" applyFill="1" applyBorder="1" applyAlignment="1">
      <alignment horizontal="right" vertical="center"/>
    </xf>
    <xf numFmtId="0" fontId="27" fillId="0" borderId="0" xfId="0" applyFont="1" applyFill="1" applyBorder="1" applyAlignment="1">
      <alignment vertical="center"/>
    </xf>
    <xf numFmtId="0" fontId="26" fillId="0" borderId="0" xfId="0" applyFont="1" applyFill="1" applyBorder="1" applyAlignment="1">
      <alignment horizontal="center" vertical="center" wrapText="1"/>
    </xf>
    <xf numFmtId="0" fontId="14" fillId="0" borderId="2" xfId="8" applyFont="1" applyFill="1" applyBorder="1">
      <alignment vertical="center"/>
    </xf>
    <xf numFmtId="0" fontId="19" fillId="0" borderId="0" xfId="78" applyFont="1" applyAlignment="1">
      <alignment vertical="center"/>
    </xf>
    <xf numFmtId="0" fontId="20" fillId="0" borderId="0" xfId="78" applyFont="1" applyAlignment="1">
      <alignment vertical="center"/>
    </xf>
    <xf numFmtId="0" fontId="19" fillId="0" borderId="0" xfId="78" applyFont="1" applyAlignment="1"/>
    <xf numFmtId="0" fontId="14" fillId="0" borderId="0" xfId="78" applyFont="1">
      <alignment vertical="center"/>
    </xf>
    <xf numFmtId="0" fontId="16" fillId="0" borderId="0" xfId="78" applyFont="1" applyAlignment="1">
      <alignment vertical="center"/>
    </xf>
    <xf numFmtId="0" fontId="16" fillId="0" borderId="0" xfId="78" applyFont="1">
      <alignment vertical="center"/>
    </xf>
    <xf numFmtId="0" fontId="28" fillId="0" borderId="0" xfId="78" applyFont="1" applyAlignment="1">
      <alignment vertical="center"/>
    </xf>
    <xf numFmtId="0" fontId="22" fillId="0" borderId="0" xfId="70" applyFont="1" applyAlignment="1">
      <alignment horizontal="center" vertical="center"/>
    </xf>
    <xf numFmtId="0" fontId="25" fillId="0" borderId="0" xfId="78" applyFont="1" applyAlignment="1">
      <alignment horizontal="right"/>
    </xf>
    <xf numFmtId="0" fontId="14" fillId="0" borderId="2" xfId="78" applyFont="1" applyBorder="1" applyAlignment="1">
      <alignment horizontal="center" vertical="center"/>
    </xf>
    <xf numFmtId="0" fontId="0" fillId="0" borderId="2" xfId="0" applyFont="1" applyFill="1" applyBorder="1" applyAlignment="1">
      <alignment horizontal="center" vertical="center"/>
    </xf>
    <xf numFmtId="0" fontId="16" fillId="0" borderId="2" xfId="78" applyFont="1" applyBorder="1">
      <alignment vertical="center"/>
    </xf>
    <xf numFmtId="0" fontId="23" fillId="0" borderId="2" xfId="0" applyFont="1" applyFill="1" applyBorder="1" applyAlignment="1">
      <alignment horizontal="center" vertical="center"/>
    </xf>
    <xf numFmtId="0" fontId="12" fillId="0" borderId="0" xfId="28" applyFont="1" applyFill="1" applyBorder="1" applyAlignment="1">
      <alignment horizontal="center" vertical="center"/>
    </xf>
    <xf numFmtId="0" fontId="13" fillId="0" borderId="0" xfId="28" applyFont="1" applyFill="1" applyBorder="1" applyAlignment="1">
      <alignment horizontal="right" vertical="center"/>
    </xf>
    <xf numFmtId="0" fontId="14" fillId="0" borderId="0" xfId="28" applyFont="1" applyFill="1" applyBorder="1" applyAlignment="1"/>
    <xf numFmtId="0" fontId="16" fillId="0" borderId="0" xfId="28" applyFont="1" applyFill="1" applyBorder="1" applyAlignment="1"/>
    <xf numFmtId="0" fontId="17" fillId="0" borderId="0" xfId="28" applyFill="1" applyBorder="1" applyAlignment="1"/>
    <xf numFmtId="0" fontId="12" fillId="0" borderId="0" xfId="28" applyNumberFormat="1" applyFont="1" applyFill="1" applyBorder="1" applyAlignment="1" applyProtection="1">
      <alignment horizontal="center" vertical="center" wrapText="1"/>
    </xf>
    <xf numFmtId="0" fontId="13" fillId="0" borderId="10" xfId="28" applyNumberFormat="1" applyFont="1" applyFill="1" applyBorder="1" applyAlignment="1" applyProtection="1">
      <alignment horizontal="right" vertical="center"/>
    </xf>
    <xf numFmtId="183" fontId="14" fillId="0" borderId="2" xfId="55" applyNumberFormat="1" applyFont="1" applyFill="1" applyBorder="1" applyAlignment="1">
      <alignment horizontal="center" vertical="center" wrapText="1"/>
    </xf>
    <xf numFmtId="0" fontId="14" fillId="0" borderId="2" xfId="84" applyFont="1" applyFill="1" applyBorder="1" applyAlignment="1">
      <alignment horizontal="left" vertical="center"/>
    </xf>
    <xf numFmtId="183" fontId="14" fillId="0" borderId="2" xfId="30" applyNumberFormat="1" applyFont="1" applyFill="1" applyBorder="1" applyAlignment="1">
      <alignment horizontal="right" vertical="center" wrapText="1"/>
    </xf>
    <xf numFmtId="0" fontId="14" fillId="0" borderId="2" xfId="76" applyFont="1" applyFill="1" applyBorder="1" applyAlignment="1">
      <alignment horizontal="left" vertical="center"/>
    </xf>
    <xf numFmtId="0" fontId="14" fillId="0" borderId="2" xfId="84" applyFont="1" applyFill="1" applyBorder="1" applyAlignment="1">
      <alignment vertical="center"/>
    </xf>
    <xf numFmtId="0" fontId="16" fillId="0" borderId="2" xfId="84" applyFont="1" applyFill="1" applyBorder="1" applyAlignment="1">
      <alignment vertical="center"/>
    </xf>
    <xf numFmtId="183" fontId="16" fillId="0" borderId="2" xfId="84" applyNumberFormat="1" applyFont="1" applyFill="1" applyBorder="1" applyAlignment="1">
      <alignment horizontal="right" vertical="center" wrapText="1"/>
    </xf>
    <xf numFmtId="0" fontId="16" fillId="0" borderId="2" xfId="76" applyFont="1" applyFill="1" applyBorder="1" applyAlignment="1">
      <alignment vertical="center"/>
    </xf>
    <xf numFmtId="183" fontId="16" fillId="0" borderId="2" xfId="30" applyNumberFormat="1" applyFont="1" applyFill="1" applyBorder="1" applyAlignment="1">
      <alignment horizontal="right" vertical="center" wrapText="1"/>
    </xf>
    <xf numFmtId="0" fontId="14" fillId="0" borderId="2" xfId="76" applyFont="1" applyFill="1" applyBorder="1" applyAlignment="1">
      <alignment horizontal="right" vertical="center"/>
    </xf>
    <xf numFmtId="0" fontId="16" fillId="0" borderId="2" xfId="28" applyFont="1" applyFill="1" applyBorder="1" applyAlignment="1"/>
    <xf numFmtId="0" fontId="14" fillId="0" borderId="2" xfId="35" applyFont="1" applyFill="1" applyBorder="1" applyAlignment="1">
      <alignment horizontal="center" vertical="center"/>
    </xf>
    <xf numFmtId="183" fontId="14" fillId="0" borderId="2" xfId="35" applyNumberFormat="1" applyFont="1" applyFill="1" applyBorder="1" applyAlignment="1" applyProtection="1">
      <alignment horizontal="left" vertical="center"/>
    </xf>
    <xf numFmtId="0" fontId="14" fillId="0" borderId="2" xfId="28" applyFont="1" applyFill="1" applyBorder="1" applyAlignment="1">
      <alignment vertical="center"/>
    </xf>
    <xf numFmtId="1" fontId="16" fillId="0" borderId="0" xfId="28" applyNumberFormat="1" applyFont="1" applyFill="1" applyBorder="1" applyAlignment="1"/>
    <xf numFmtId="0" fontId="16" fillId="0" borderId="0" xfId="28" applyFont="1" applyFill="1" applyBorder="1" applyAlignment="1" applyProtection="1">
      <protection locked="0"/>
    </xf>
    <xf numFmtId="0" fontId="20" fillId="0" borderId="0" xfId="85" applyFont="1" applyAlignment="1">
      <alignment vertical="center"/>
    </xf>
    <xf numFmtId="0" fontId="19" fillId="0" borderId="0" xfId="85" applyFont="1" applyAlignment="1"/>
    <xf numFmtId="0" fontId="14" fillId="0" borderId="0" xfId="85" applyFont="1">
      <alignment vertical="center"/>
    </xf>
    <xf numFmtId="0" fontId="16" fillId="0" borderId="0" xfId="85" applyFont="1" applyFill="1">
      <alignment vertical="center"/>
    </xf>
    <xf numFmtId="0" fontId="29" fillId="0" borderId="0" xfId="85" applyFont="1" applyFill="1">
      <alignment vertical="center"/>
    </xf>
    <xf numFmtId="0" fontId="16" fillId="0" borderId="0" xfId="85" applyFont="1">
      <alignment vertical="center"/>
    </xf>
    <xf numFmtId="10" fontId="16" fillId="0" borderId="0" xfId="85" applyNumberFormat="1" applyFont="1">
      <alignment vertical="center"/>
    </xf>
    <xf numFmtId="0" fontId="22" fillId="0" borderId="0" xfId="85" applyFont="1" applyAlignment="1">
      <alignment horizontal="center" vertical="center"/>
    </xf>
    <xf numFmtId="0" fontId="19" fillId="0" borderId="0" xfId="85" applyFont="1" applyBorder="1" applyAlignment="1">
      <alignment horizontal="center"/>
    </xf>
    <xf numFmtId="0" fontId="19" fillId="0" borderId="0" xfId="85" applyFont="1" applyAlignment="1">
      <alignment horizontal="center"/>
    </xf>
    <xf numFmtId="0" fontId="23" fillId="0" borderId="2" xfId="85" applyFont="1" applyBorder="1" applyAlignment="1">
      <alignment horizontal="center" vertical="center"/>
    </xf>
    <xf numFmtId="178" fontId="23" fillId="0" borderId="2" xfId="85" applyNumberFormat="1" applyFont="1" applyBorder="1" applyAlignment="1">
      <alignment horizontal="center" vertical="center"/>
    </xf>
    <xf numFmtId="0" fontId="23" fillId="0" borderId="8" xfId="76" applyFont="1" applyBorder="1" applyAlignment="1">
      <alignment vertical="center"/>
    </xf>
    <xf numFmtId="186" fontId="23" fillId="0" borderId="2" xfId="84" applyNumberFormat="1" applyFont="1" applyFill="1" applyBorder="1" applyAlignment="1">
      <alignment horizontal="center" vertical="center" wrapText="1"/>
    </xf>
    <xf numFmtId="0" fontId="0" fillId="0" borderId="8" xfId="76" applyFont="1" applyBorder="1" applyAlignment="1">
      <alignment vertical="center"/>
    </xf>
    <xf numFmtId="186" fontId="0" fillId="0" borderId="2" xfId="84" applyNumberFormat="1" applyFont="1" applyFill="1" applyBorder="1" applyAlignment="1">
      <alignment horizontal="center" vertical="center" wrapText="1"/>
    </xf>
    <xf numFmtId="0" fontId="0" fillId="0" borderId="8" xfId="76" applyFont="1" applyFill="1" applyBorder="1" applyAlignment="1">
      <alignment horizontal="left" vertical="center"/>
    </xf>
    <xf numFmtId="0" fontId="23" fillId="0" borderId="8" xfId="76" applyFont="1" applyFill="1" applyBorder="1" applyAlignment="1">
      <alignment horizontal="center" vertical="center"/>
    </xf>
    <xf numFmtId="10" fontId="19" fillId="0" borderId="0" xfId="81" applyNumberFormat="1" applyFont="1" applyFill="1" applyAlignment="1">
      <alignment vertical="center"/>
    </xf>
    <xf numFmtId="10" fontId="19" fillId="0" borderId="0" xfId="85" applyNumberFormat="1" applyFont="1" applyAlignment="1"/>
    <xf numFmtId="0" fontId="25" fillId="0" borderId="0" xfId="85" applyFont="1" applyAlignment="1">
      <alignment horizontal="right" vertical="center"/>
    </xf>
    <xf numFmtId="183" fontId="23" fillId="0" borderId="2" xfId="8" applyNumberFormat="1" applyFont="1" applyFill="1" applyBorder="1" applyAlignment="1">
      <alignment horizontal="center" vertical="center" wrapText="1"/>
    </xf>
    <xf numFmtId="184" fontId="30" fillId="0" borderId="2" xfId="0" applyNumberFormat="1" applyFont="1" applyFill="1" applyBorder="1" applyAlignment="1">
      <alignment horizontal="center" vertical="center" wrapText="1"/>
    </xf>
    <xf numFmtId="180" fontId="0" fillId="0" borderId="2" xfId="85" applyNumberFormat="1" applyFont="1" applyBorder="1" applyAlignment="1">
      <alignment horizontal="center" vertical="center"/>
    </xf>
    <xf numFmtId="178" fontId="16" fillId="0" borderId="0" xfId="85" applyNumberFormat="1" applyFont="1">
      <alignment vertical="center"/>
    </xf>
    <xf numFmtId="178" fontId="19" fillId="0" borderId="0" xfId="81" applyNumberFormat="1" applyFont="1" applyFill="1" applyAlignment="1">
      <alignment vertical="center"/>
    </xf>
    <xf numFmtId="178" fontId="22" fillId="0" borderId="0" xfId="85" applyNumberFormat="1" applyFont="1" applyAlignment="1">
      <alignment horizontal="center" vertical="center"/>
    </xf>
    <xf numFmtId="178" fontId="19" fillId="0" borderId="0" xfId="85" applyNumberFormat="1" applyFont="1" applyAlignment="1">
      <alignment horizontal="center"/>
    </xf>
    <xf numFmtId="0" fontId="23" fillId="0" borderId="2" xfId="84" applyFont="1" applyBorder="1" applyAlignment="1">
      <alignment vertical="center"/>
    </xf>
    <xf numFmtId="178" fontId="23" fillId="0" borderId="2" xfId="84" applyNumberFormat="1" applyFont="1" applyBorder="1" applyAlignment="1">
      <alignment horizontal="center" vertical="center"/>
    </xf>
    <xf numFmtId="0" fontId="0" fillId="0" borderId="2" xfId="84" applyFont="1" applyBorder="1" applyAlignment="1">
      <alignment vertical="center"/>
    </xf>
    <xf numFmtId="178" fontId="0" fillId="0" borderId="2" xfId="84" applyNumberFormat="1" applyFont="1" applyBorder="1" applyAlignment="1">
      <alignment horizontal="center" vertical="center"/>
    </xf>
    <xf numFmtId="0" fontId="0" fillId="0" borderId="2" xfId="84" applyFont="1" applyFill="1" applyBorder="1" applyAlignment="1">
      <alignment vertical="center"/>
    </xf>
    <xf numFmtId="178" fontId="0" fillId="0" borderId="2" xfId="84" applyNumberFormat="1" applyFont="1" applyFill="1" applyBorder="1" applyAlignment="1">
      <alignment horizontal="center" vertical="center"/>
    </xf>
    <xf numFmtId="0" fontId="31" fillId="0" borderId="2" xfId="84" applyFont="1" applyBorder="1" applyAlignment="1">
      <alignment vertical="center"/>
    </xf>
    <xf numFmtId="0" fontId="23" fillId="0" borderId="2" xfId="84" applyFont="1" applyBorder="1" applyAlignment="1">
      <alignment horizontal="center" vertical="center"/>
    </xf>
    <xf numFmtId="184" fontId="23" fillId="0" borderId="2" xfId="30" applyNumberFormat="1" applyFont="1" applyFill="1" applyBorder="1" applyAlignment="1">
      <alignment horizontal="center" vertical="center"/>
    </xf>
    <xf numFmtId="0" fontId="19" fillId="0" borderId="0" xfId="85" applyFont="1" applyAlignment="1">
      <alignment horizontal="right"/>
    </xf>
    <xf numFmtId="184" fontId="0" fillId="0" borderId="2" xfId="85" applyNumberFormat="1" applyFont="1" applyBorder="1" applyAlignment="1">
      <alignment horizontal="center" vertical="center"/>
    </xf>
    <xf numFmtId="0" fontId="0" fillId="0" borderId="2" xfId="85" applyFont="1" applyBorder="1" applyAlignment="1">
      <alignment horizontal="center" vertical="center"/>
    </xf>
    <xf numFmtId="0" fontId="0" fillId="0" borderId="0" xfId="0" applyFont="1" applyFill="1" applyBorder="1" applyAlignment="1">
      <alignment vertical="center"/>
    </xf>
    <xf numFmtId="0" fontId="12" fillId="0" borderId="0" xfId="28" applyNumberFormat="1" applyFont="1" applyFill="1" applyBorder="1" applyAlignment="1" applyProtection="1">
      <alignment horizontal="center" vertical="center"/>
    </xf>
    <xf numFmtId="0" fontId="14" fillId="0" borderId="8" xfId="76" applyFont="1" applyFill="1" applyBorder="1" applyAlignment="1">
      <alignment horizontal="left" vertical="center"/>
    </xf>
    <xf numFmtId="0" fontId="16" fillId="0" borderId="8" xfId="76" applyFont="1" applyFill="1" applyBorder="1" applyAlignment="1">
      <alignment vertical="center"/>
    </xf>
    <xf numFmtId="0" fontId="32" fillId="0" borderId="0" xfId="85" applyFont="1" applyAlignment="1">
      <alignment horizontal="center" vertical="center"/>
    </xf>
    <xf numFmtId="0" fontId="33" fillId="0" borderId="0" xfId="85" applyFont="1" applyBorder="1" applyAlignment="1">
      <alignment horizontal="center"/>
    </xf>
    <xf numFmtId="0" fontId="33" fillId="0" borderId="0" xfId="85" applyFont="1" applyAlignment="1">
      <alignment horizontal="center"/>
    </xf>
    <xf numFmtId="177" fontId="23" fillId="0" borderId="2" xfId="84" applyNumberFormat="1" applyFont="1" applyFill="1" applyBorder="1" applyAlignment="1">
      <alignment horizontal="center" vertical="center" wrapText="1"/>
    </xf>
    <xf numFmtId="177" fontId="0" fillId="0" borderId="2" xfId="84" applyNumberFormat="1" applyFont="1" applyFill="1" applyBorder="1" applyAlignment="1">
      <alignment horizontal="center" vertical="center" wrapText="1"/>
    </xf>
    <xf numFmtId="184" fontId="32" fillId="0" borderId="0" xfId="85" applyNumberFormat="1" applyFont="1" applyAlignment="1">
      <alignment horizontal="center" vertical="center"/>
    </xf>
    <xf numFmtId="184" fontId="33" fillId="0" borderId="0" xfId="85" applyNumberFormat="1" applyFont="1" applyAlignment="1">
      <alignment horizontal="center"/>
    </xf>
    <xf numFmtId="0" fontId="34" fillId="0" borderId="0" xfId="85" applyFont="1" applyAlignment="1">
      <alignment horizontal="center" vertical="center"/>
    </xf>
    <xf numFmtId="178" fontId="16" fillId="0" borderId="0" xfId="85" applyNumberFormat="1" applyFont="1" applyAlignment="1">
      <alignment horizontal="center" vertical="center"/>
    </xf>
    <xf numFmtId="0" fontId="16" fillId="0" borderId="0" xfId="85" applyFont="1" applyAlignment="1">
      <alignment horizontal="center" vertical="center"/>
    </xf>
    <xf numFmtId="10" fontId="16" fillId="0" borderId="0" xfId="85" applyNumberFormat="1" applyFont="1" applyAlignment="1">
      <alignment horizontal="center" vertical="center"/>
    </xf>
    <xf numFmtId="178" fontId="19" fillId="0" borderId="0" xfId="81" applyNumberFormat="1" applyFont="1" applyFill="1" applyAlignment="1">
      <alignment horizontal="center" vertical="center"/>
    </xf>
    <xf numFmtId="178" fontId="32" fillId="0" borderId="0" xfId="85" applyNumberFormat="1" applyFont="1" applyAlignment="1">
      <alignment horizontal="center" vertical="center"/>
    </xf>
    <xf numFmtId="178" fontId="33" fillId="0" borderId="0" xfId="85" applyNumberFormat="1" applyFont="1" applyAlignment="1">
      <alignment horizontal="center"/>
    </xf>
    <xf numFmtId="10" fontId="19" fillId="0" borderId="0" xfId="81" applyNumberFormat="1" applyFont="1" applyFill="1" applyAlignment="1">
      <alignment horizontal="center" vertical="center"/>
    </xf>
    <xf numFmtId="0" fontId="33" fillId="0" borderId="0" xfId="85" applyFont="1" applyAlignment="1">
      <alignment horizontal="right"/>
    </xf>
    <xf numFmtId="10" fontId="33" fillId="0" borderId="0" xfId="85" applyNumberFormat="1" applyFont="1" applyAlignment="1"/>
    <xf numFmtId="0" fontId="34" fillId="0" borderId="0" xfId="85" applyFont="1" applyAlignment="1">
      <alignment horizontal="right" vertical="center"/>
    </xf>
    <xf numFmtId="0" fontId="19" fillId="0" borderId="0" xfId="29" applyFont="1" applyFill="1" applyAlignment="1">
      <alignment vertical="center"/>
    </xf>
    <xf numFmtId="0" fontId="20" fillId="0" borderId="0" xfId="29" applyFont="1" applyFill="1" applyAlignment="1">
      <alignment vertical="center"/>
    </xf>
    <xf numFmtId="0" fontId="19" fillId="0" borderId="0" xfId="29" applyFont="1" applyFill="1" applyAlignment="1"/>
    <xf numFmtId="0" fontId="14" fillId="0" borderId="0" xfId="29" applyFont="1" applyFill="1"/>
    <xf numFmtId="0" fontId="16" fillId="0" borderId="0" xfId="29" applyFont="1" applyFill="1" applyAlignment="1">
      <alignment vertical="center"/>
    </xf>
    <xf numFmtId="0" fontId="16" fillId="0" borderId="0" xfId="29" applyFont="1" applyFill="1"/>
    <xf numFmtId="0" fontId="21" fillId="0" borderId="0" xfId="29" applyFont="1" applyFill="1" applyAlignment="1">
      <alignment vertical="center"/>
    </xf>
    <xf numFmtId="0" fontId="22" fillId="0" borderId="0" xfId="29" applyFont="1" applyFill="1" applyAlignment="1">
      <alignment horizontal="center" vertical="center"/>
    </xf>
    <xf numFmtId="0" fontId="16" fillId="0" borderId="10" xfId="29" applyFont="1" applyFill="1" applyBorder="1" applyAlignment="1">
      <alignment horizontal="right" vertical="center"/>
    </xf>
    <xf numFmtId="0" fontId="14" fillId="0" borderId="2" xfId="29" applyFont="1" applyFill="1" applyBorder="1" applyAlignment="1">
      <alignment horizontal="center" vertical="center"/>
    </xf>
    <xf numFmtId="3" fontId="14" fillId="0" borderId="2" xfId="29" applyNumberFormat="1" applyFont="1" applyFill="1" applyBorder="1" applyAlignment="1" applyProtection="1">
      <alignment horizontal="left" vertical="center"/>
    </xf>
    <xf numFmtId="1" fontId="14" fillId="0" borderId="2" xfId="29" applyNumberFormat="1" applyFont="1" applyFill="1" applyBorder="1" applyAlignment="1" applyProtection="1">
      <alignment horizontal="right" vertical="center"/>
    </xf>
    <xf numFmtId="0" fontId="16" fillId="0" borderId="2" xfId="40" applyFont="1" applyFill="1" applyBorder="1" applyAlignment="1">
      <alignment horizontal="left" vertical="center"/>
    </xf>
    <xf numFmtId="1" fontId="16" fillId="0" borderId="2" xfId="29" applyNumberFormat="1" applyFont="1" applyFill="1" applyBorder="1" applyAlignment="1">
      <alignment horizontal="right" vertical="center"/>
    </xf>
    <xf numFmtId="0" fontId="35" fillId="0" borderId="0" xfId="0" applyFont="1" applyAlignment="1">
      <alignment vertical="center"/>
    </xf>
    <xf numFmtId="0" fontId="33" fillId="0" borderId="0" xfId="0" applyFont="1" applyAlignment="1"/>
    <xf numFmtId="0" fontId="0" fillId="0" borderId="0" xfId="0" applyFill="1" applyBorder="1" applyAlignment="1">
      <alignment vertical="center"/>
    </xf>
    <xf numFmtId="0" fontId="0" fillId="0" borderId="0" xfId="0" applyFont="1" applyAlignment="1"/>
    <xf numFmtId="180" fontId="0" fillId="0" borderId="0" xfId="0" applyNumberFormat="1" applyFont="1" applyAlignment="1">
      <alignment horizontal="center"/>
    </xf>
    <xf numFmtId="0" fontId="21" fillId="0" borderId="0" xfId="80" applyFont="1" applyFill="1" applyAlignment="1">
      <alignment vertical="center"/>
    </xf>
    <xf numFmtId="183" fontId="19" fillId="0" borderId="0" xfId="80" applyNumberFormat="1" applyFont="1" applyFill="1" applyAlignment="1">
      <alignment horizontal="center" vertical="center"/>
    </xf>
    <xf numFmtId="183" fontId="19" fillId="0" borderId="0" xfId="80" applyNumberFormat="1" applyFont="1" applyFill="1" applyAlignment="1">
      <alignment vertical="center"/>
    </xf>
    <xf numFmtId="0" fontId="19" fillId="0" borderId="0" xfId="80" applyFont="1" applyFill="1" applyAlignment="1">
      <alignment horizontal="center" vertical="center"/>
    </xf>
    <xf numFmtId="0" fontId="22" fillId="0" borderId="0" xfId="83" applyFont="1" applyFill="1" applyAlignment="1">
      <alignment horizontal="center" vertical="center"/>
    </xf>
    <xf numFmtId="0" fontId="19" fillId="0" borderId="0" xfId="83" applyFont="1" applyFill="1" applyAlignment="1"/>
    <xf numFmtId="180" fontId="19" fillId="0" borderId="0" xfId="83" applyNumberFormat="1" applyFont="1" applyFill="1" applyAlignment="1">
      <alignment horizontal="center"/>
    </xf>
    <xf numFmtId="178" fontId="25" fillId="0" borderId="0" xfId="9" applyNumberFormat="1" applyFont="1" applyAlignment="1">
      <alignment horizontal="center" vertical="center" wrapText="1"/>
    </xf>
    <xf numFmtId="0" fontId="24" fillId="0" borderId="2" xfId="1" applyFont="1" applyFill="1" applyBorder="1" applyAlignment="1">
      <alignment horizontal="center" vertical="center"/>
    </xf>
    <xf numFmtId="180" fontId="24" fillId="0" borderId="2" xfId="1" applyNumberFormat="1" applyFont="1" applyFill="1" applyBorder="1" applyAlignment="1">
      <alignment horizontal="center" vertical="center"/>
    </xf>
    <xf numFmtId="0" fontId="24" fillId="0" borderId="2" xfId="83" applyFont="1" applyFill="1" applyBorder="1" applyAlignment="1">
      <alignment horizontal="left" vertical="center"/>
    </xf>
    <xf numFmtId="180" fontId="24" fillId="0" borderId="2" xfId="1" applyNumberFormat="1" applyFont="1" applyFill="1" applyBorder="1" applyAlignment="1">
      <alignment horizontal="center" vertical="center" wrapText="1"/>
    </xf>
    <xf numFmtId="180" fontId="24" fillId="0" borderId="2" xfId="83" applyNumberFormat="1" applyFont="1" applyFill="1" applyBorder="1" applyAlignment="1">
      <alignment horizontal="center" vertical="center" wrapText="1"/>
    </xf>
    <xf numFmtId="0" fontId="24" fillId="0" borderId="2" xfId="83" applyFont="1" applyFill="1" applyBorder="1" applyAlignment="1">
      <alignment vertical="center"/>
    </xf>
    <xf numFmtId="176" fontId="31" fillId="0" borderId="2" xfId="83" applyNumberFormat="1" applyFont="1" applyFill="1" applyBorder="1" applyAlignment="1">
      <alignment horizontal="left" vertical="center"/>
    </xf>
    <xf numFmtId="180" fontId="31" fillId="0" borderId="2" xfId="83" applyNumberFormat="1" applyFont="1" applyFill="1" applyBorder="1" applyAlignment="1">
      <alignment horizontal="center" vertical="center" wrapText="1"/>
    </xf>
    <xf numFmtId="176" fontId="31" fillId="0" borderId="2" xfId="83" applyNumberFormat="1" applyFont="1" applyFill="1" applyBorder="1" applyAlignment="1">
      <alignment vertical="center"/>
    </xf>
    <xf numFmtId="0" fontId="24" fillId="0" borderId="2" xfId="83" applyNumberFormat="1" applyFont="1" applyFill="1" applyBorder="1" applyAlignment="1">
      <alignment horizontal="left" vertical="center"/>
    </xf>
    <xf numFmtId="0" fontId="31" fillId="0" borderId="2" xfId="83" applyFont="1" applyFill="1" applyBorder="1" applyAlignment="1">
      <alignment horizontal="left" vertical="center"/>
    </xf>
    <xf numFmtId="180" fontId="31" fillId="0" borderId="2" xfId="29" applyNumberFormat="1" applyFont="1" applyFill="1" applyBorder="1" applyAlignment="1">
      <alignment horizontal="center" vertical="center" wrapText="1"/>
    </xf>
    <xf numFmtId="0" fontId="24" fillId="0" borderId="2" xfId="83" applyFont="1" applyFill="1" applyBorder="1" applyAlignment="1">
      <alignment horizontal="center" vertical="center"/>
    </xf>
    <xf numFmtId="0" fontId="0" fillId="0" borderId="2" xfId="0" applyFont="1" applyFill="1" applyBorder="1" applyAlignment="1">
      <alignment vertical="center"/>
    </xf>
    <xf numFmtId="49" fontId="24" fillId="0" borderId="11" xfId="0" applyNumberFormat="1" applyFont="1" applyFill="1" applyBorder="1" applyAlignment="1">
      <alignment horizontal="left" vertical="center"/>
    </xf>
    <xf numFmtId="180" fontId="24" fillId="0" borderId="2" xfId="29" applyNumberFormat="1" applyFont="1" applyFill="1" applyBorder="1" applyAlignment="1">
      <alignment horizontal="center" vertical="center" wrapText="1"/>
    </xf>
    <xf numFmtId="178" fontId="20" fillId="0" borderId="0" xfId="9" applyNumberFormat="1" applyFont="1" applyAlignment="1">
      <alignment vertical="center"/>
    </xf>
    <xf numFmtId="178" fontId="16" fillId="0" borderId="0" xfId="9" applyNumberFormat="1" applyFont="1"/>
    <xf numFmtId="178" fontId="16" fillId="0" borderId="0" xfId="9" applyNumberFormat="1" applyFont="1" applyAlignment="1">
      <alignment horizontal="center"/>
    </xf>
    <xf numFmtId="178" fontId="16" fillId="0" borderId="0" xfId="9" applyNumberFormat="1" applyFont="1" applyAlignment="1">
      <alignment horizontal="center" wrapText="1"/>
    </xf>
    <xf numFmtId="178" fontId="22" fillId="0" borderId="0" xfId="86" applyNumberFormat="1" applyFont="1" applyAlignment="1">
      <alignment horizontal="center" vertical="center"/>
    </xf>
    <xf numFmtId="0" fontId="30" fillId="0" borderId="2" xfId="0" applyFont="1" applyFill="1" applyBorder="1" applyAlignment="1">
      <alignment horizontal="center" vertical="center" wrapText="1"/>
    </xf>
    <xf numFmtId="0" fontId="36" fillId="0" borderId="2" xfId="0" applyFont="1" applyFill="1" applyBorder="1" applyAlignment="1">
      <alignment vertical="center" wrapText="1"/>
    </xf>
    <xf numFmtId="0" fontId="6" fillId="0" borderId="2" xfId="0" applyFont="1" applyFill="1" applyBorder="1" applyAlignment="1">
      <alignment horizontal="center" vertical="center"/>
    </xf>
    <xf numFmtId="0" fontId="36" fillId="0" borderId="5" xfId="0" applyNumberFormat="1" applyFont="1" applyFill="1" applyBorder="1" applyAlignment="1">
      <alignment horizontal="center" vertical="center"/>
    </xf>
    <xf numFmtId="0" fontId="31" fillId="3" borderId="2" xfId="79" applyFont="1" applyFill="1" applyBorder="1" applyAlignment="1">
      <alignment horizontal="center" vertical="center"/>
    </xf>
    <xf numFmtId="180" fontId="36" fillId="0" borderId="2" xfId="9" applyNumberFormat="1" applyFont="1" applyFill="1" applyBorder="1" applyAlignment="1" applyProtection="1">
      <alignment horizontal="center" vertical="center" wrapText="1"/>
    </xf>
    <xf numFmtId="0" fontId="36" fillId="3" borderId="2" xfId="79" applyFont="1" applyFill="1" applyBorder="1" applyAlignment="1">
      <alignment horizontal="center" vertical="center"/>
    </xf>
    <xf numFmtId="0" fontId="6" fillId="0" borderId="6" xfId="0" applyFont="1" applyFill="1" applyBorder="1" applyAlignment="1">
      <alignment horizontal="center" vertical="center"/>
    </xf>
    <xf numFmtId="0" fontId="36" fillId="0" borderId="12" xfId="0" applyNumberFormat="1" applyFont="1" applyFill="1" applyBorder="1" applyAlignment="1">
      <alignment horizontal="center" vertical="center"/>
    </xf>
    <xf numFmtId="0" fontId="36" fillId="0" borderId="2" xfId="0" applyNumberFormat="1" applyFont="1" applyFill="1" applyBorder="1" applyAlignment="1">
      <alignment horizontal="center" vertical="center"/>
    </xf>
    <xf numFmtId="0" fontId="6" fillId="0" borderId="2" xfId="0" applyNumberFormat="1" applyFont="1" applyFill="1" applyBorder="1" applyAlignment="1">
      <alignment horizontal="center" vertical="center"/>
    </xf>
    <xf numFmtId="0" fontId="36" fillId="0" borderId="2" xfId="79" applyFont="1" applyFill="1" applyBorder="1" applyAlignment="1">
      <alignment horizontal="center" vertical="center"/>
    </xf>
    <xf numFmtId="0" fontId="37" fillId="0" borderId="2" xfId="0" applyFont="1" applyFill="1" applyBorder="1" applyAlignment="1">
      <alignment vertical="center" wrapText="1"/>
    </xf>
    <xf numFmtId="0" fontId="38" fillId="0" borderId="2" xfId="0" applyFont="1" applyFill="1" applyBorder="1" applyAlignment="1">
      <alignment horizontal="center" vertical="center"/>
    </xf>
    <xf numFmtId="0" fontId="19" fillId="0" borderId="0" xfId="81" applyFont="1" applyFill="1" applyAlignment="1">
      <alignment horizontal="center" vertical="center" wrapText="1"/>
    </xf>
    <xf numFmtId="180" fontId="6" fillId="0" borderId="2" xfId="57" applyNumberFormat="1" applyFont="1" applyBorder="1" applyAlignment="1">
      <alignment horizontal="center" vertical="center"/>
    </xf>
    <xf numFmtId="0" fontId="3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178" fontId="19" fillId="0" borderId="0" xfId="9" applyNumberFormat="1" applyFont="1" applyAlignment="1"/>
    <xf numFmtId="178" fontId="19" fillId="0" borderId="0" xfId="9" applyNumberFormat="1" applyFont="1" applyAlignment="1">
      <alignment horizontal="center"/>
    </xf>
    <xf numFmtId="0" fontId="36" fillId="0" borderId="2" xfId="0" applyFont="1" applyFill="1" applyBorder="1" applyAlignment="1">
      <alignment wrapText="1"/>
    </xf>
    <xf numFmtId="180" fontId="36" fillId="0" borderId="2" xfId="9" applyNumberFormat="1" applyFont="1" applyFill="1" applyBorder="1" applyAlignment="1">
      <alignment horizontal="right" vertical="center" wrapText="1"/>
    </xf>
    <xf numFmtId="0" fontId="6" fillId="0" borderId="2" xfId="0" applyFont="1" applyFill="1" applyBorder="1" applyAlignment="1">
      <alignment horizontal="right" vertical="center"/>
    </xf>
    <xf numFmtId="180" fontId="36" fillId="0" borderId="2" xfId="9" applyNumberFormat="1" applyFont="1" applyFill="1" applyBorder="1" applyAlignment="1" applyProtection="1">
      <alignment horizontal="right" vertical="center" wrapText="1"/>
    </xf>
    <xf numFmtId="0" fontId="36" fillId="0" borderId="5" xfId="0" applyFont="1" applyFill="1" applyBorder="1" applyAlignment="1">
      <alignment horizontal="right" vertical="center"/>
    </xf>
    <xf numFmtId="0" fontId="36" fillId="0" borderId="5" xfId="0" applyNumberFormat="1" applyFont="1" applyFill="1" applyBorder="1" applyAlignment="1">
      <alignment horizontal="right" vertical="center"/>
    </xf>
    <xf numFmtId="3" fontId="36" fillId="0" borderId="5" xfId="0" applyNumberFormat="1" applyFont="1" applyFill="1" applyBorder="1" applyAlignment="1">
      <alignment horizontal="right" vertical="center"/>
    </xf>
    <xf numFmtId="0" fontId="6" fillId="0" borderId="2" xfId="0" applyNumberFormat="1" applyFont="1" applyFill="1" applyBorder="1" applyAlignment="1">
      <alignment horizontal="right" vertical="center"/>
    </xf>
    <xf numFmtId="0" fontId="37" fillId="0" borderId="2" xfId="0" applyFont="1" applyFill="1" applyBorder="1" applyAlignment="1">
      <alignment wrapText="1"/>
    </xf>
    <xf numFmtId="0" fontId="30" fillId="0" borderId="2" xfId="0" applyFont="1" applyFill="1" applyBorder="1" applyAlignment="1">
      <alignment horizontal="center" wrapText="1"/>
    </xf>
    <xf numFmtId="0" fontId="38" fillId="0" borderId="2" xfId="0" applyFont="1" applyFill="1" applyBorder="1" applyAlignment="1">
      <alignment horizontal="right" vertical="center"/>
    </xf>
    <xf numFmtId="178" fontId="19" fillId="0" borderId="0" xfId="9" applyNumberFormat="1" applyFont="1" applyAlignment="1">
      <alignment horizontal="center" wrapText="1"/>
    </xf>
    <xf numFmtId="178" fontId="16" fillId="0" borderId="0" xfId="9" applyNumberFormat="1" applyFont="1" applyAlignment="1">
      <alignment horizontal="center" vertical="center"/>
    </xf>
    <xf numFmtId="184" fontId="6" fillId="0" borderId="2" xfId="0" applyNumberFormat="1" applyFont="1" applyFill="1" applyBorder="1" applyAlignment="1">
      <alignment horizontal="right" vertical="center"/>
    </xf>
    <xf numFmtId="184" fontId="6" fillId="0" borderId="2" xfId="0" applyNumberFormat="1" applyFont="1" applyFill="1" applyBorder="1" applyAlignment="1">
      <alignment vertical="center"/>
    </xf>
    <xf numFmtId="184" fontId="6" fillId="0" borderId="2" xfId="57" applyNumberFormat="1" applyFont="1" applyBorder="1">
      <alignment vertical="center"/>
    </xf>
    <xf numFmtId="180" fontId="6" fillId="0" borderId="2" xfId="0" applyNumberFormat="1" applyFont="1" applyFill="1" applyBorder="1" applyAlignment="1">
      <alignment horizontal="right" vertical="center"/>
    </xf>
    <xf numFmtId="180" fontId="6" fillId="0" borderId="2" xfId="57" applyNumberFormat="1" applyFont="1" applyBorder="1">
      <alignment vertical="center"/>
    </xf>
    <xf numFmtId="0" fontId="0" fillId="0" borderId="0" xfId="0" applyFont="1" applyAlignment="1">
      <alignment horizontal="center"/>
    </xf>
    <xf numFmtId="178" fontId="0" fillId="0" borderId="0" xfId="0" applyNumberFormat="1" applyFont="1" applyAlignment="1">
      <alignment horizontal="center"/>
    </xf>
    <xf numFmtId="0" fontId="21" fillId="0" borderId="0" xfId="80" applyFont="1" applyFill="1" applyAlignment="1">
      <alignment horizontal="left" vertical="center"/>
    </xf>
    <xf numFmtId="178" fontId="19" fillId="0" borderId="0" xfId="80" applyNumberFormat="1" applyFont="1" applyFill="1" applyAlignment="1">
      <alignment horizontal="center" vertical="center"/>
    </xf>
    <xf numFmtId="0" fontId="39" fillId="0" borderId="0" xfId="83" applyFont="1" applyFill="1" applyBorder="1" applyAlignment="1">
      <alignment horizontal="center" vertical="center"/>
    </xf>
    <xf numFmtId="0" fontId="40" fillId="0" borderId="0" xfId="83" applyFont="1" applyFill="1" applyBorder="1" applyAlignment="1">
      <alignment horizontal="center" vertical="center"/>
    </xf>
    <xf numFmtId="180" fontId="24" fillId="0" borderId="0" xfId="83" applyNumberFormat="1" applyFont="1" applyFill="1" applyBorder="1" applyAlignment="1">
      <alignment horizontal="center" vertical="center"/>
    </xf>
    <xf numFmtId="0" fontId="24" fillId="0" borderId="0" xfId="83" applyFont="1" applyFill="1" applyBorder="1" applyAlignment="1">
      <alignment horizontal="center" vertical="center"/>
    </xf>
    <xf numFmtId="0" fontId="31" fillId="0" borderId="0" xfId="9" applyNumberFormat="1" applyFont="1" applyFill="1" applyBorder="1" applyAlignment="1">
      <alignment horizontal="center" vertical="center" wrapText="1"/>
    </xf>
    <xf numFmtId="176" fontId="31" fillId="0" borderId="2" xfId="83" applyNumberFormat="1" applyFont="1" applyFill="1" applyBorder="1" applyAlignment="1">
      <alignment horizontal="center" vertical="center"/>
    </xf>
    <xf numFmtId="0" fontId="24" fillId="0" borderId="2" xfId="83" applyNumberFormat="1" applyFont="1" applyFill="1" applyBorder="1" applyAlignment="1">
      <alignment horizontal="center" vertical="center"/>
    </xf>
    <xf numFmtId="0" fontId="31" fillId="0" borderId="2" xfId="83" applyFont="1" applyFill="1" applyBorder="1" applyAlignment="1">
      <alignment horizontal="center" vertical="center"/>
    </xf>
    <xf numFmtId="49" fontId="24" fillId="0" borderId="11" xfId="0" applyNumberFormat="1" applyFont="1" applyFill="1" applyBorder="1" applyAlignment="1">
      <alignment horizontal="center" vertical="center"/>
    </xf>
    <xf numFmtId="178" fontId="16" fillId="0" borderId="0" xfId="9" applyNumberFormat="1" applyFont="1" applyFill="1" applyAlignment="1">
      <alignment vertical="center"/>
    </xf>
    <xf numFmtId="178" fontId="16" fillId="0" borderId="0" xfId="9" applyNumberFormat="1" applyFont="1" applyFill="1" applyAlignment="1">
      <alignment horizontal="center" vertical="center"/>
    </xf>
    <xf numFmtId="184" fontId="16" fillId="0" borderId="0" xfId="9" applyNumberFormat="1" applyFont="1" applyFill="1" applyAlignment="1">
      <alignment horizontal="center" vertical="center"/>
    </xf>
    <xf numFmtId="178" fontId="16" fillId="0" borderId="0" xfId="9" applyNumberFormat="1" applyFont="1" applyFill="1"/>
    <xf numFmtId="0" fontId="39" fillId="0" borderId="0" xfId="0" applyFont="1" applyFill="1" applyBorder="1" applyAlignment="1">
      <alignment horizontal="center" vertical="center"/>
    </xf>
    <xf numFmtId="0" fontId="0" fillId="0" borderId="0" xfId="0" applyFill="1" applyBorder="1" applyAlignment="1">
      <alignment horizontal="center" vertical="center"/>
    </xf>
    <xf numFmtId="0" fontId="31" fillId="0" borderId="2" xfId="79" applyFont="1" applyFill="1" applyBorder="1" applyAlignment="1">
      <alignment horizontal="center" vertical="center"/>
    </xf>
    <xf numFmtId="178" fontId="16" fillId="0" borderId="2" xfId="9" applyNumberFormat="1" applyFont="1" applyFill="1" applyBorder="1" applyAlignment="1">
      <alignment vertical="center"/>
    </xf>
    <xf numFmtId="178" fontId="16" fillId="0" borderId="2" xfId="9" applyNumberFormat="1" applyFont="1" applyFill="1" applyBorder="1" applyAlignment="1">
      <alignment horizontal="center" vertical="center"/>
    </xf>
    <xf numFmtId="184" fontId="19" fillId="0" borderId="0" xfId="81" applyNumberFormat="1" applyFont="1" applyFill="1" applyAlignment="1">
      <alignment horizontal="center" vertical="center"/>
    </xf>
    <xf numFmtId="184" fontId="39" fillId="0" borderId="0" xfId="0" applyNumberFormat="1" applyFont="1" applyFill="1" applyBorder="1" applyAlignment="1">
      <alignment horizontal="center" vertical="center"/>
    </xf>
    <xf numFmtId="184" fontId="0" fillId="0" borderId="0" xfId="0" applyNumberFormat="1" applyFill="1" applyBorder="1" applyAlignment="1">
      <alignment horizontal="center" vertical="center"/>
    </xf>
    <xf numFmtId="184" fontId="6" fillId="0" borderId="2" xfId="57" applyNumberFormat="1" applyFont="1" applyFill="1" applyBorder="1" applyAlignment="1">
      <alignment horizontal="center" vertical="center"/>
    </xf>
    <xf numFmtId="180" fontId="6" fillId="0" borderId="2" xfId="57" applyNumberFormat="1" applyFont="1" applyFill="1" applyBorder="1" applyAlignment="1">
      <alignment horizontal="center" vertical="center"/>
    </xf>
    <xf numFmtId="184" fontId="16" fillId="0" borderId="2" xfId="9" applyNumberFormat="1" applyFont="1" applyFill="1" applyBorder="1" applyAlignment="1">
      <alignment horizontal="center" vertical="center"/>
    </xf>
    <xf numFmtId="178" fontId="16" fillId="0" borderId="0" xfId="9" applyNumberFormat="1" applyFont="1" applyAlignment="1">
      <alignment wrapText="1"/>
    </xf>
    <xf numFmtId="184" fontId="16" fillId="0" borderId="0" xfId="9" applyNumberFormat="1" applyFont="1" applyAlignment="1">
      <alignment wrapText="1"/>
    </xf>
    <xf numFmtId="0" fontId="19" fillId="0" borderId="0" xfId="81" applyFont="1" applyFill="1" applyAlignment="1">
      <alignment vertical="center" wrapText="1"/>
    </xf>
    <xf numFmtId="0" fontId="32" fillId="0" borderId="0" xfId="0" applyFont="1" applyFill="1" applyBorder="1" applyAlignment="1">
      <alignment horizontal="center" vertical="center"/>
    </xf>
    <xf numFmtId="0" fontId="41" fillId="0" borderId="2" xfId="0" applyFont="1" applyFill="1" applyBorder="1" applyAlignment="1">
      <alignment horizontal="left" vertical="center"/>
    </xf>
    <xf numFmtId="178" fontId="19" fillId="0" borderId="0" xfId="81" applyNumberFormat="1" applyFont="1" applyFill="1" applyAlignment="1">
      <alignment vertical="center" wrapText="1"/>
    </xf>
    <xf numFmtId="184" fontId="19" fillId="0" borderId="0" xfId="81" applyNumberFormat="1" applyFont="1" applyFill="1" applyAlignment="1">
      <alignment vertical="center" wrapText="1"/>
    </xf>
    <xf numFmtId="184" fontId="32" fillId="0" borderId="0" xfId="0" applyNumberFormat="1" applyFont="1" applyFill="1" applyBorder="1" applyAlignment="1">
      <alignment horizontal="center" vertical="center"/>
    </xf>
    <xf numFmtId="184" fontId="0" fillId="0" borderId="0" xfId="0" applyNumberFormat="1" applyFont="1" applyFill="1" applyBorder="1" applyAlignment="1">
      <alignment vertical="center"/>
    </xf>
    <xf numFmtId="180" fontId="6" fillId="0" borderId="2" xfId="0" applyNumberFormat="1" applyFont="1" applyFill="1" applyBorder="1" applyAlignment="1">
      <alignment vertical="center"/>
    </xf>
    <xf numFmtId="0" fontId="42" fillId="0" borderId="0" xfId="81" applyFont="1" applyFill="1" applyBorder="1" applyAlignment="1">
      <alignment horizontal="left" vertical="center"/>
    </xf>
    <xf numFmtId="0" fontId="12" fillId="0" borderId="0" xfId="81" applyFont="1" applyFill="1" applyBorder="1" applyAlignment="1">
      <alignment horizontal="center" vertical="center"/>
    </xf>
    <xf numFmtId="0" fontId="13" fillId="0" borderId="0" xfId="81" applyFont="1" applyFill="1" applyBorder="1" applyAlignment="1">
      <alignment horizontal="right" vertical="center"/>
    </xf>
    <xf numFmtId="0" fontId="23" fillId="0" borderId="0" xfId="91" applyFont="1" applyFill="1" applyBorder="1" applyAlignment="1">
      <alignment vertical="center"/>
    </xf>
    <xf numFmtId="0" fontId="0" fillId="0" borderId="0" xfId="91" applyFont="1" applyFill="1" applyBorder="1" applyAlignment="1">
      <alignment vertical="center"/>
    </xf>
    <xf numFmtId="0" fontId="0" fillId="0" borderId="0" xfId="91" applyFont="1" applyFill="1" applyBorder="1" applyAlignment="1"/>
    <xf numFmtId="0" fontId="14" fillId="0" borderId="0" xfId="81" applyFont="1" applyFill="1" applyBorder="1" applyAlignment="1">
      <alignment vertical="center"/>
    </xf>
    <xf numFmtId="0" fontId="16" fillId="0" borderId="0" xfId="81" applyFont="1" applyFill="1" applyBorder="1" applyAlignment="1"/>
    <xf numFmtId="0" fontId="17" fillId="0" borderId="0" xfId="81" applyFont="1" applyFill="1" applyBorder="1" applyAlignment="1"/>
    <xf numFmtId="0" fontId="17" fillId="0" borderId="0" xfId="81" applyFont="1" applyFill="1" applyBorder="1" applyAlignment="1">
      <alignment horizontal="center"/>
    </xf>
    <xf numFmtId="183" fontId="42" fillId="0" borderId="0" xfId="81" applyNumberFormat="1" applyFont="1" applyFill="1" applyBorder="1" applyAlignment="1">
      <alignment horizontal="left" vertical="center"/>
    </xf>
    <xf numFmtId="184" fontId="12" fillId="0" borderId="0" xfId="81" applyNumberFormat="1" applyFont="1" applyFill="1" applyBorder="1" applyAlignment="1">
      <alignment horizontal="center" vertical="center" wrapText="1"/>
    </xf>
    <xf numFmtId="184" fontId="12" fillId="0" borderId="0" xfId="81" applyNumberFormat="1" applyFont="1" applyFill="1" applyBorder="1" applyAlignment="1">
      <alignment horizontal="center" vertical="center"/>
    </xf>
    <xf numFmtId="0" fontId="14" fillId="0" borderId="2" xfId="91" applyFont="1" applyFill="1" applyBorder="1" applyAlignment="1">
      <alignment horizontal="center" vertical="center"/>
    </xf>
    <xf numFmtId="0" fontId="14" fillId="0" borderId="2" xfId="58" applyFont="1" applyFill="1" applyBorder="1" applyAlignment="1">
      <alignment horizontal="center" vertical="center" wrapText="1"/>
    </xf>
    <xf numFmtId="183" fontId="14" fillId="0" borderId="2" xfId="58" applyNumberFormat="1" applyFont="1" applyFill="1" applyBorder="1" applyAlignment="1">
      <alignment horizontal="center" vertical="center" wrapText="1"/>
    </xf>
    <xf numFmtId="0" fontId="0" fillId="0" borderId="2" xfId="0" applyFont="1" applyFill="1" applyBorder="1" applyAlignment="1">
      <alignment vertical="center" wrapText="1"/>
    </xf>
    <xf numFmtId="0" fontId="0" fillId="0" borderId="2" xfId="0" applyFont="1" applyFill="1" applyBorder="1" applyAlignment="1">
      <alignment horizontal="right" vertical="center" wrapText="1"/>
    </xf>
    <xf numFmtId="180" fontId="0" fillId="0" borderId="2"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180" fontId="0" fillId="0" borderId="2" xfId="0" applyNumberFormat="1" applyFont="1" applyFill="1" applyBorder="1" applyAlignment="1">
      <alignment vertical="center" wrapText="1"/>
    </xf>
    <xf numFmtId="0" fontId="14" fillId="0" borderId="2" xfId="81" applyFont="1" applyFill="1" applyBorder="1" applyAlignment="1">
      <alignment horizontal="center" vertical="center"/>
    </xf>
    <xf numFmtId="0" fontId="16" fillId="0" borderId="8" xfId="81" applyFont="1" applyFill="1" applyBorder="1" applyAlignment="1">
      <alignment horizontal="left" vertical="center"/>
    </xf>
    <xf numFmtId="0" fontId="16" fillId="0" borderId="13" xfId="81" applyFont="1" applyFill="1" applyBorder="1" applyAlignment="1">
      <alignment horizontal="left" vertical="center"/>
    </xf>
    <xf numFmtId="0" fontId="14" fillId="0" borderId="0" xfId="81" applyFont="1" applyFill="1" applyBorder="1" applyAlignment="1">
      <alignment horizontal="center" vertical="center"/>
    </xf>
    <xf numFmtId="0" fontId="23"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16" fillId="0" borderId="0" xfId="81" applyFont="1" applyFill="1" applyBorder="1" applyAlignment="1">
      <alignment horizontal="center"/>
    </xf>
    <xf numFmtId="0" fontId="14" fillId="0" borderId="2" xfId="91" applyFont="1" applyFill="1" applyBorder="1" applyAlignment="1">
      <alignment horizontal="center" vertical="center" wrapText="1"/>
    </xf>
    <xf numFmtId="185" fontId="0" fillId="0" borderId="2" xfId="0" applyNumberFormat="1" applyFont="1" applyFill="1" applyBorder="1" applyAlignment="1">
      <alignment horizontal="center" vertical="center" wrapText="1"/>
    </xf>
    <xf numFmtId="0" fontId="16" fillId="0" borderId="14" xfId="81" applyFont="1" applyFill="1" applyBorder="1" applyAlignment="1">
      <alignment horizontal="left" vertical="center"/>
    </xf>
    <xf numFmtId="185" fontId="0" fillId="0" borderId="0" xfId="0" applyNumberFormat="1" applyFont="1" applyFill="1" applyBorder="1" applyAlignment="1">
      <alignment horizontal="center" vertical="center" wrapText="1"/>
    </xf>
    <xf numFmtId="0" fontId="0" fillId="0" borderId="0" xfId="91" applyFont="1" applyFill="1" applyBorder="1" applyAlignment="1" applyProtection="1">
      <protection locked="0"/>
    </xf>
    <xf numFmtId="0" fontId="21" fillId="0" borderId="0" xfId="9" applyFont="1" applyFill="1" applyBorder="1" applyAlignment="1">
      <alignment horizontal="center" vertical="center" wrapText="1"/>
    </xf>
    <xf numFmtId="0" fontId="43" fillId="0" borderId="0" xfId="9" applyFont="1" applyFill="1" applyBorder="1" applyAlignment="1">
      <alignment horizontal="center" vertical="center" wrapText="1"/>
    </xf>
    <xf numFmtId="0" fontId="44" fillId="0" borderId="0" xfId="9" applyFont="1" applyFill="1" applyBorder="1" applyAlignment="1">
      <alignment horizontal="center" wrapText="1"/>
    </xf>
    <xf numFmtId="0" fontId="9" fillId="0" borderId="0" xfId="9" applyFont="1" applyFill="1" applyBorder="1" applyAlignment="1"/>
    <xf numFmtId="0" fontId="10" fillId="0" borderId="0" xfId="9" applyFont="1" applyFill="1" applyBorder="1" applyAlignment="1"/>
    <xf numFmtId="0" fontId="17" fillId="0" borderId="0" xfId="9" applyFont="1" applyFill="1" applyBorder="1" applyAlignment="1"/>
    <xf numFmtId="0" fontId="10" fillId="0" borderId="0" xfId="9" applyFont="1" applyFill="1" applyBorder="1" applyAlignment="1">
      <alignment horizontal="center"/>
    </xf>
    <xf numFmtId="0" fontId="17" fillId="0" borderId="0" xfId="9" applyFont="1" applyFill="1" applyBorder="1" applyAlignment="1">
      <alignment horizontal="center"/>
    </xf>
    <xf numFmtId="0" fontId="17" fillId="0" borderId="0" xfId="9" applyFont="1" applyFill="1" applyAlignment="1">
      <alignment horizontal="center"/>
    </xf>
    <xf numFmtId="0" fontId="45" fillId="0" borderId="0" xfId="9" applyFont="1" applyFill="1" applyBorder="1" applyAlignment="1">
      <alignment horizontal="center" vertical="center" wrapText="1"/>
    </xf>
    <xf numFmtId="0" fontId="21" fillId="0" borderId="0" xfId="9" applyFont="1" applyFill="1" applyBorder="1" applyAlignment="1">
      <alignment horizontal="left" vertical="center" wrapText="1"/>
    </xf>
    <xf numFmtId="0" fontId="22" fillId="0" borderId="0" xfId="9" applyFont="1" applyFill="1" applyAlignment="1">
      <alignment horizontal="center" vertical="center"/>
    </xf>
    <xf numFmtId="0" fontId="44" fillId="0" borderId="10" xfId="9" applyFont="1" applyFill="1" applyBorder="1" applyAlignment="1">
      <alignment horizontal="center" wrapText="1"/>
    </xf>
    <xf numFmtId="0" fontId="44" fillId="0" borderId="0" xfId="9" applyFont="1" applyFill="1" applyBorder="1" applyAlignment="1">
      <alignment horizontal="right" wrapText="1"/>
    </xf>
    <xf numFmtId="0" fontId="46" fillId="0" borderId="0" xfId="9" applyFont="1" applyFill="1" applyBorder="1" applyAlignment="1">
      <alignment horizontal="center" vertical="center" wrapText="1"/>
    </xf>
    <xf numFmtId="0" fontId="46" fillId="0" borderId="2" xfId="9" applyFont="1" applyFill="1" applyBorder="1" applyAlignment="1">
      <alignment horizontal="center" vertical="center" wrapText="1"/>
    </xf>
    <xf numFmtId="0" fontId="46" fillId="0" borderId="2" xfId="9" applyFont="1" applyFill="1" applyBorder="1" applyAlignment="1">
      <alignment horizontal="right" vertical="center" wrapText="1"/>
    </xf>
    <xf numFmtId="0" fontId="46" fillId="0" borderId="2" xfId="9" applyFont="1" applyFill="1" applyBorder="1" applyAlignment="1">
      <alignment horizontal="left" vertical="center" wrapText="1"/>
    </xf>
    <xf numFmtId="0" fontId="17" fillId="0" borderId="2" xfId="9" applyFont="1" applyFill="1" applyBorder="1" applyAlignment="1">
      <alignment horizontal="left" vertical="center" wrapText="1"/>
    </xf>
    <xf numFmtId="0" fontId="17" fillId="0" borderId="2" xfId="9" applyFont="1" applyFill="1" applyBorder="1" applyAlignment="1">
      <alignment vertical="center" wrapText="1"/>
    </xf>
    <xf numFmtId="0" fontId="17" fillId="0" borderId="7" xfId="9" applyFont="1" applyFill="1" applyBorder="1" applyAlignment="1">
      <alignment horizontal="left" vertical="center"/>
    </xf>
    <xf numFmtId="0" fontId="21" fillId="0" borderId="0" xfId="9" applyFont="1" applyFill="1" applyAlignment="1">
      <alignment horizontal="center" vertical="center" wrapText="1"/>
    </xf>
    <xf numFmtId="0" fontId="44" fillId="0" borderId="0" xfId="9" applyFont="1" applyFill="1" applyAlignment="1">
      <alignment horizontal="right" wrapText="1"/>
    </xf>
    <xf numFmtId="0" fontId="13" fillId="0" borderId="0" xfId="9" applyFont="1" applyFill="1" applyAlignment="1">
      <alignment horizontal="center" wrapText="1"/>
    </xf>
    <xf numFmtId="0" fontId="13" fillId="0" borderId="0" xfId="9" applyFont="1" applyFill="1" applyAlignment="1">
      <alignment horizontal="right" wrapText="1"/>
    </xf>
    <xf numFmtId="186" fontId="24" fillId="0" borderId="2" xfId="0" applyNumberFormat="1" applyFont="1" applyFill="1" applyBorder="1" applyAlignment="1">
      <alignment horizontal="center" vertical="center" wrapText="1"/>
    </xf>
    <xf numFmtId="0" fontId="10" fillId="0" borderId="2" xfId="9" applyFont="1" applyFill="1" applyBorder="1" applyAlignment="1"/>
    <xf numFmtId="0" fontId="17" fillId="0" borderId="0" xfId="9" applyFont="1" applyFill="1" applyAlignment="1">
      <alignment horizontal="left" vertical="center"/>
    </xf>
    <xf numFmtId="0" fontId="17" fillId="0" borderId="0" xfId="9" applyFont="1" applyFill="1" applyBorder="1" applyAlignment="1">
      <alignment horizontal="left"/>
    </xf>
    <xf numFmtId="0" fontId="33" fillId="0" borderId="0" xfId="0" applyFont="1" applyAlignment="1">
      <alignment vertical="center"/>
    </xf>
    <xf numFmtId="0" fontId="0" fillId="0" borderId="0" xfId="0" applyFont="1" applyAlignment="1">
      <alignment horizontal="center" vertical="center"/>
    </xf>
    <xf numFmtId="0" fontId="0" fillId="0" borderId="0" xfId="0" applyFont="1">
      <alignment vertical="center"/>
    </xf>
    <xf numFmtId="0" fontId="47" fillId="0" borderId="0" xfId="0" applyFont="1" applyAlignment="1">
      <alignment vertical="center"/>
    </xf>
    <xf numFmtId="0" fontId="39" fillId="0" borderId="0" xfId="40" applyFont="1" applyAlignment="1">
      <alignment horizontal="center" vertical="center"/>
    </xf>
    <xf numFmtId="0" fontId="34" fillId="0" borderId="0" xfId="0" applyFont="1" applyAlignment="1">
      <alignment horizontal="center"/>
    </xf>
    <xf numFmtId="0" fontId="23" fillId="0" borderId="2" xfId="0" applyFont="1" applyBorder="1" applyAlignment="1">
      <alignment horizontal="center" vertical="center"/>
    </xf>
    <xf numFmtId="0" fontId="0" fillId="0" borderId="2" xfId="0" applyFont="1" applyBorder="1" applyAlignment="1">
      <alignment horizontal="center" vertical="center"/>
    </xf>
    <xf numFmtId="0" fontId="0" fillId="0" borderId="2" xfId="0" applyFont="1" applyBorder="1">
      <alignment vertical="center"/>
    </xf>
    <xf numFmtId="0" fontId="0" fillId="0" borderId="7" xfId="0" applyFont="1" applyBorder="1" applyAlignment="1">
      <alignment horizontal="left" vertical="center"/>
    </xf>
    <xf numFmtId="0" fontId="16" fillId="0" borderId="0" xfId="40" applyFont="1" applyAlignment="1">
      <alignment vertical="center"/>
    </xf>
    <xf numFmtId="0" fontId="21" fillId="0" borderId="0" xfId="40" applyFont="1" applyAlignment="1">
      <alignment vertical="center"/>
    </xf>
    <xf numFmtId="0" fontId="19" fillId="0" borderId="0" xfId="40" applyFont="1" applyAlignment="1">
      <alignment vertical="center"/>
    </xf>
    <xf numFmtId="0" fontId="20" fillId="0" borderId="0" xfId="40" applyFont="1" applyAlignment="1">
      <alignment vertical="center"/>
    </xf>
    <xf numFmtId="0" fontId="19" fillId="0" borderId="0" xfId="40" applyFont="1" applyAlignment="1"/>
    <xf numFmtId="0" fontId="13" fillId="0" borderId="0" xfId="40" applyFont="1" applyAlignment="1">
      <alignment horizontal="right"/>
    </xf>
    <xf numFmtId="0" fontId="14" fillId="0" borderId="2" xfId="67" applyFont="1" applyFill="1" applyBorder="1" applyAlignment="1">
      <alignment horizontal="center" vertical="center" wrapText="1"/>
    </xf>
    <xf numFmtId="184" fontId="14" fillId="0" borderId="2" xfId="67" applyNumberFormat="1" applyFont="1" applyFill="1" applyBorder="1" applyAlignment="1">
      <alignment horizontal="center" vertical="center" wrapText="1"/>
    </xf>
    <xf numFmtId="0" fontId="14" fillId="0" borderId="0" xfId="40" applyFont="1" applyAlignment="1">
      <alignment vertical="center"/>
    </xf>
    <xf numFmtId="180" fontId="14" fillId="0" borderId="2" xfId="67" applyNumberFormat="1" applyFont="1" applyFill="1" applyBorder="1" applyAlignment="1">
      <alignment horizontal="right" vertical="center" wrapText="1"/>
    </xf>
    <xf numFmtId="0" fontId="15" fillId="0" borderId="2" xfId="67" applyFont="1" applyFill="1" applyBorder="1" applyAlignment="1">
      <alignment vertical="center"/>
    </xf>
    <xf numFmtId="180" fontId="15" fillId="0" borderId="2" xfId="67" applyNumberFormat="1" applyFont="1" applyFill="1" applyBorder="1" applyAlignment="1">
      <alignment horizontal="right" vertical="center" wrapText="1"/>
    </xf>
    <xf numFmtId="0" fontId="15" fillId="0" borderId="2" xfId="67" applyFont="1" applyFill="1" applyBorder="1" applyAlignment="1">
      <alignment horizontal="left" vertical="center"/>
    </xf>
    <xf numFmtId="49" fontId="16" fillId="0" borderId="5" xfId="67" applyNumberFormat="1" applyFont="1" applyFill="1" applyBorder="1" applyAlignment="1">
      <alignment vertical="center"/>
    </xf>
    <xf numFmtId="180" fontId="7" fillId="0" borderId="2" xfId="67" applyNumberFormat="1" applyFont="1" applyFill="1" applyBorder="1" applyAlignment="1">
      <alignment horizontal="right" vertical="center" wrapText="1"/>
    </xf>
    <xf numFmtId="49" fontId="16" fillId="0" borderId="5" xfId="67" applyNumberFormat="1" applyFont="1" applyFill="1" applyBorder="1" applyAlignment="1">
      <alignment horizontal="left" vertical="center" indent="2"/>
    </xf>
    <xf numFmtId="49" fontId="16" fillId="0" borderId="2" xfId="67" applyNumberFormat="1" applyFont="1" applyFill="1" applyBorder="1" applyAlignment="1">
      <alignment vertical="center"/>
    </xf>
    <xf numFmtId="49" fontId="16" fillId="0" borderId="2" xfId="67" applyNumberFormat="1" applyFont="1" applyFill="1" applyBorder="1" applyAlignment="1" applyProtection="1">
      <alignment horizontal="left" vertical="center" indent="2"/>
    </xf>
    <xf numFmtId="49" fontId="16" fillId="0" borderId="8" xfId="67" applyNumberFormat="1" applyFont="1" applyFill="1" applyBorder="1" applyAlignment="1" applyProtection="1">
      <alignment horizontal="left" vertical="center" indent="2"/>
    </xf>
    <xf numFmtId="0" fontId="7" fillId="0" borderId="2" xfId="67" applyFont="1" applyFill="1" applyBorder="1" applyAlignment="1">
      <alignment horizontal="left" vertical="center" indent="2"/>
    </xf>
    <xf numFmtId="0" fontId="48" fillId="0" borderId="0" xfId="0" applyFont="1" applyBorder="1" applyAlignment="1">
      <alignment horizontal="left" vertical="center" wrapText="1"/>
    </xf>
    <xf numFmtId="0" fontId="42" fillId="0" borderId="0" xfId="58" applyFont="1" applyFill="1" applyBorder="1" applyAlignment="1">
      <alignment horizontal="left" vertical="center"/>
    </xf>
    <xf numFmtId="0" fontId="49" fillId="0" borderId="0" xfId="87" applyFont="1" applyFill="1" applyBorder="1" applyAlignment="1">
      <alignment horizontal="center" vertical="center"/>
    </xf>
    <xf numFmtId="0" fontId="6" fillId="0" borderId="0" xfId="87" applyFont="1" applyFill="1" applyBorder="1" applyAlignment="1">
      <alignment horizontal="right" vertical="center"/>
    </xf>
    <xf numFmtId="0" fontId="14" fillId="0" borderId="0" xfId="58" applyFont="1" applyFill="1" applyBorder="1" applyAlignment="1">
      <alignment vertical="center"/>
    </xf>
    <xf numFmtId="0" fontId="7" fillId="0" borderId="0" xfId="58" applyFont="1" applyFill="1" applyBorder="1" applyAlignment="1">
      <alignment vertical="center"/>
    </xf>
    <xf numFmtId="0" fontId="29" fillId="0" borderId="0" xfId="58" applyFont="1" applyFill="1" applyBorder="1" applyAlignment="1">
      <alignment vertical="center"/>
    </xf>
    <xf numFmtId="0" fontId="29" fillId="0" borderId="0" xfId="58" applyFont="1" applyFill="1" applyAlignment="1">
      <alignment vertical="center"/>
    </xf>
    <xf numFmtId="0" fontId="0" fillId="0" borderId="0" xfId="87" applyFont="1" applyFill="1" applyBorder="1" applyAlignment="1">
      <alignment vertical="center"/>
    </xf>
    <xf numFmtId="0" fontId="0" fillId="0" borderId="0" xfId="87" applyFont="1" applyFill="1" applyBorder="1" applyAlignment="1">
      <alignment horizontal="left" vertical="center"/>
    </xf>
    <xf numFmtId="0" fontId="6" fillId="0" borderId="0" xfId="87" applyFont="1" applyFill="1" applyBorder="1" applyAlignment="1">
      <alignment horizontal="center" vertical="center" wrapText="1"/>
    </xf>
    <xf numFmtId="0" fontId="11" fillId="0" borderId="0" xfId="78" applyFont="1" applyFill="1" applyBorder="1" applyAlignment="1">
      <alignment horizontal="left" vertical="center"/>
    </xf>
    <xf numFmtId="0" fontId="50" fillId="0" borderId="0" xfId="0" applyFont="1" applyFill="1" applyBorder="1" applyAlignment="1">
      <alignment horizontal="center" vertical="center" wrapText="1"/>
    </xf>
    <xf numFmtId="0" fontId="50" fillId="0" borderId="0" xfId="87" applyFont="1" applyFill="1" applyBorder="1" applyAlignment="1">
      <alignment horizontal="left" vertical="center"/>
    </xf>
    <xf numFmtId="0" fontId="51"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14" fillId="0" borderId="2" xfId="40" applyFont="1" applyFill="1" applyBorder="1" applyAlignment="1">
      <alignment horizontal="center" vertical="center"/>
    </xf>
    <xf numFmtId="0" fontId="52" fillId="0" borderId="2" xfId="0" applyFont="1" applyFill="1" applyBorder="1" applyAlignment="1">
      <alignment horizontal="center" vertical="center" wrapText="1"/>
    </xf>
    <xf numFmtId="0" fontId="23" fillId="0" borderId="0" xfId="87" applyFont="1" applyFill="1" applyBorder="1" applyAlignment="1">
      <alignment vertical="center"/>
    </xf>
    <xf numFmtId="0" fontId="53" fillId="0" borderId="2" xfId="0" applyNumberFormat="1" applyFont="1" applyFill="1" applyBorder="1" applyAlignment="1" applyProtection="1">
      <alignment vertical="center"/>
    </xf>
    <xf numFmtId="0" fontId="46" fillId="0" borderId="2" xfId="0" applyNumberFormat="1" applyFont="1" applyFill="1" applyBorder="1" applyAlignment="1" applyProtection="1">
      <alignment horizontal="center" vertical="center"/>
    </xf>
    <xf numFmtId="0" fontId="10" fillId="0" borderId="2" xfId="0" applyNumberFormat="1" applyFont="1" applyFill="1" applyBorder="1" applyAlignment="1" applyProtection="1">
      <alignment vertical="center"/>
    </xf>
    <xf numFmtId="3" fontId="17" fillId="0" borderId="2" xfId="0" applyNumberFormat="1" applyFont="1" applyFill="1" applyBorder="1" applyAlignment="1" applyProtection="1">
      <alignment horizontal="center" vertical="center"/>
    </xf>
    <xf numFmtId="3" fontId="46" fillId="0" borderId="2" xfId="0" applyNumberFormat="1" applyFont="1" applyFill="1" applyBorder="1" applyAlignment="1" applyProtection="1">
      <alignment horizontal="center" vertical="center"/>
    </xf>
    <xf numFmtId="0" fontId="38" fillId="0" borderId="2" xfId="87" applyFont="1" applyFill="1" applyBorder="1" applyAlignment="1">
      <alignment horizontal="center" vertical="center" wrapText="1"/>
    </xf>
    <xf numFmtId="0" fontId="0" fillId="0" borderId="0" xfId="87" applyFont="1" applyFill="1" applyBorder="1" applyAlignment="1">
      <alignment vertical="center" wrapText="1"/>
    </xf>
    <xf numFmtId="0" fontId="50" fillId="0" borderId="0" xfId="0" applyFont="1" applyFill="1" applyBorder="1" applyAlignment="1">
      <alignment horizontal="left" vertical="center" wrapText="1"/>
    </xf>
    <xf numFmtId="0" fontId="14" fillId="0" borderId="6" xfId="40" applyFont="1" applyFill="1" applyBorder="1" applyAlignment="1">
      <alignment horizontal="center" vertical="center"/>
    </xf>
    <xf numFmtId="0" fontId="15" fillId="0" borderId="2" xfId="0" applyFont="1" applyFill="1" applyBorder="1" applyAlignment="1">
      <alignment horizontal="center" vertical="center" wrapText="1"/>
    </xf>
    <xf numFmtId="3" fontId="53" fillId="0" borderId="2" xfId="0" applyNumberFormat="1" applyFont="1" applyFill="1" applyBorder="1" applyAlignment="1" applyProtection="1">
      <alignment horizontal="right" vertical="center"/>
    </xf>
    <xf numFmtId="3" fontId="10" fillId="0" borderId="2" xfId="0" applyNumberFormat="1" applyFont="1" applyFill="1" applyBorder="1" applyAlignment="1" applyProtection="1">
      <alignment horizontal="right" vertical="center"/>
    </xf>
    <xf numFmtId="3" fontId="10" fillId="0" borderId="6" xfId="0" applyNumberFormat="1" applyFont="1" applyFill="1" applyBorder="1" applyAlignment="1" applyProtection="1">
      <alignment horizontal="right" vertical="center"/>
    </xf>
    <xf numFmtId="0" fontId="10" fillId="0" borderId="8" xfId="0" applyNumberFormat="1" applyFont="1" applyFill="1" applyBorder="1" applyAlignment="1" applyProtection="1">
      <alignment vertical="center"/>
    </xf>
    <xf numFmtId="0" fontId="20" fillId="0" borderId="0" xfId="81" applyFont="1" applyFill="1" applyAlignment="1">
      <alignment vertical="center"/>
    </xf>
    <xf numFmtId="0" fontId="19" fillId="0" borderId="0" xfId="81" applyFont="1" applyFill="1" applyAlignment="1"/>
    <xf numFmtId="0" fontId="16" fillId="0" borderId="0" xfId="81" applyFont="1" applyFill="1" applyAlignment="1">
      <alignment wrapText="1"/>
    </xf>
    <xf numFmtId="0" fontId="16" fillId="0" borderId="0" xfId="81" applyFont="1" applyFill="1" applyAlignment="1">
      <alignment horizontal="center"/>
    </xf>
    <xf numFmtId="0" fontId="16" fillId="0" borderId="0" xfId="81" applyFont="1" applyFill="1"/>
    <xf numFmtId="0" fontId="21" fillId="0" borderId="0" xfId="81" applyFont="1" applyFill="1" applyAlignment="1">
      <alignment vertical="center" wrapText="1"/>
    </xf>
    <xf numFmtId="184" fontId="22" fillId="0" borderId="0" xfId="81" applyNumberFormat="1" applyFont="1" applyFill="1" applyBorder="1" applyAlignment="1">
      <alignment horizontal="center" vertical="center" wrapText="1"/>
    </xf>
    <xf numFmtId="184" fontId="22" fillId="0" borderId="0" xfId="81" applyNumberFormat="1" applyFont="1" applyFill="1" applyBorder="1" applyAlignment="1">
      <alignment horizontal="center" vertical="center"/>
    </xf>
    <xf numFmtId="0" fontId="54" fillId="0" borderId="0" xfId="58" applyFont="1" applyFill="1" applyBorder="1" applyAlignment="1">
      <alignment wrapText="1"/>
    </xf>
    <xf numFmtId="0" fontId="54" fillId="0" borderId="0" xfId="58" applyFont="1" applyFill="1" applyBorder="1" applyAlignment="1">
      <alignment horizontal="center"/>
    </xf>
    <xf numFmtId="0" fontId="54" fillId="0" borderId="0" xfId="58" applyFont="1" applyFill="1" applyBorder="1" applyAlignment="1"/>
    <xf numFmtId="187" fontId="36" fillId="0" borderId="0" xfId="0" applyNumberFormat="1" applyFont="1" applyFill="1" applyBorder="1" applyAlignment="1">
      <alignment horizontal="center" vertical="center" wrapText="1"/>
    </xf>
    <xf numFmtId="49" fontId="30" fillId="0" borderId="2" xfId="0" applyNumberFormat="1" applyFont="1" applyFill="1" applyBorder="1" applyAlignment="1">
      <alignment horizontal="center" vertical="center" wrapText="1"/>
    </xf>
    <xf numFmtId="49" fontId="30" fillId="0" borderId="2" xfId="0" applyNumberFormat="1" applyFont="1" applyFill="1" applyBorder="1" applyAlignment="1">
      <alignment horizontal="center" vertical="center"/>
    </xf>
    <xf numFmtId="0" fontId="30" fillId="0" borderId="2" xfId="0" applyFont="1" applyFill="1" applyBorder="1" applyAlignment="1">
      <alignment vertical="center" wrapText="1"/>
    </xf>
    <xf numFmtId="0" fontId="30" fillId="0" borderId="5" xfId="0" applyNumberFormat="1" applyFont="1" applyFill="1" applyBorder="1" applyAlignment="1">
      <alignment horizontal="center" vertical="center"/>
    </xf>
    <xf numFmtId="0" fontId="30" fillId="0" borderId="2" xfId="0" applyFont="1" applyFill="1" applyBorder="1" applyAlignment="1">
      <alignment vertical="center"/>
    </xf>
    <xf numFmtId="0" fontId="30" fillId="0" borderId="2" xfId="0" applyFont="1" applyFill="1" applyBorder="1" applyAlignment="1">
      <alignment horizontal="center" vertical="center"/>
    </xf>
    <xf numFmtId="49" fontId="30" fillId="0" borderId="2" xfId="0" applyNumberFormat="1" applyFont="1" applyFill="1" applyBorder="1" applyAlignment="1">
      <alignment horizontal="left" vertical="center" wrapText="1"/>
    </xf>
    <xf numFmtId="49" fontId="30" fillId="0" borderId="2" xfId="0" applyNumberFormat="1" applyFont="1" applyFill="1" applyBorder="1" applyAlignment="1">
      <alignment horizontal="left" vertical="center"/>
    </xf>
    <xf numFmtId="49" fontId="36" fillId="0" borderId="2" xfId="0" applyNumberFormat="1" applyFont="1" applyFill="1" applyBorder="1" applyAlignment="1">
      <alignment horizontal="left" vertical="center" wrapText="1"/>
    </xf>
    <xf numFmtId="49" fontId="36" fillId="0" borderId="2" xfId="0" applyNumberFormat="1" applyFont="1" applyFill="1" applyBorder="1" applyAlignment="1">
      <alignment horizontal="left" vertical="center"/>
    </xf>
    <xf numFmtId="0" fontId="36" fillId="0" borderId="2" xfId="0" applyFont="1" applyFill="1" applyBorder="1" applyAlignment="1">
      <alignment horizontal="center" vertical="center"/>
    </xf>
    <xf numFmtId="0" fontId="36" fillId="0" borderId="2" xfId="0" applyFont="1" applyFill="1" applyBorder="1" applyAlignment="1">
      <alignment vertical="center"/>
    </xf>
    <xf numFmtId="49" fontId="36" fillId="0" borderId="2" xfId="0" applyNumberFormat="1" applyFont="1" applyFill="1" applyBorder="1" applyAlignment="1">
      <alignment horizontal="center" vertical="center"/>
    </xf>
    <xf numFmtId="0" fontId="6" fillId="0" borderId="2" xfId="0" applyFont="1" applyFill="1" applyBorder="1" applyAlignment="1">
      <alignment vertical="center" wrapText="1"/>
    </xf>
    <xf numFmtId="0" fontId="16" fillId="0" borderId="0" xfId="0" applyFont="1" applyFill="1" applyAlignment="1">
      <alignment vertical="center"/>
    </xf>
    <xf numFmtId="0" fontId="55" fillId="0" borderId="0" xfId="0" applyFont="1" applyFill="1" applyAlignment="1">
      <alignment vertical="center"/>
    </xf>
    <xf numFmtId="0" fontId="3" fillId="0" borderId="0" xfId="0" applyNumberFormat="1" applyFont="1" applyFill="1" applyAlignment="1"/>
    <xf numFmtId="0" fontId="16" fillId="0" borderId="0" xfId="0" applyFont="1" applyFill="1" applyAlignment="1"/>
    <xf numFmtId="0" fontId="16" fillId="0" borderId="0" xfId="0" applyFont="1" applyFill="1" applyBorder="1" applyAlignment="1"/>
    <xf numFmtId="184" fontId="16" fillId="0" borderId="0" xfId="0" applyNumberFormat="1" applyFont="1" applyFill="1" applyAlignment="1">
      <alignment vertical="center"/>
    </xf>
    <xf numFmtId="180" fontId="16" fillId="0" borderId="0" xfId="0" applyNumberFormat="1" applyFont="1" applyFill="1" applyAlignment="1">
      <alignment vertical="center"/>
    </xf>
    <xf numFmtId="0" fontId="16" fillId="0" borderId="0" xfId="0" applyFont="1" applyFill="1">
      <alignment vertical="center"/>
    </xf>
    <xf numFmtId="0" fontId="21" fillId="0" borderId="0" xfId="0" applyFont="1" applyFill="1" applyAlignment="1">
      <alignment horizontal="left" vertical="center"/>
    </xf>
    <xf numFmtId="0" fontId="22" fillId="0" borderId="0" xfId="0" applyFont="1" applyFill="1" applyAlignment="1">
      <alignment horizontal="center" vertical="center"/>
    </xf>
    <xf numFmtId="0" fontId="14" fillId="0" borderId="14" xfId="0" applyFont="1" applyFill="1" applyBorder="1" applyAlignment="1">
      <alignment horizontal="center" vertical="center"/>
    </xf>
    <xf numFmtId="0" fontId="14" fillId="0" borderId="6" xfId="0" applyFont="1" applyFill="1" applyBorder="1" applyAlignment="1">
      <alignment horizontal="center" vertical="center" wrapText="1"/>
    </xf>
    <xf numFmtId="0" fontId="16" fillId="0" borderId="14" xfId="0" applyFont="1" applyFill="1" applyBorder="1" applyAlignment="1">
      <alignment vertical="center"/>
    </xf>
    <xf numFmtId="184" fontId="17" fillId="0" borderId="5" xfId="0" applyNumberFormat="1" applyFont="1" applyFill="1" applyBorder="1" applyAlignment="1">
      <alignment horizontal="right" vertical="center"/>
    </xf>
    <xf numFmtId="180" fontId="16" fillId="0" borderId="14" xfId="0" applyNumberFormat="1" applyFont="1" applyFill="1" applyBorder="1" applyAlignment="1" applyProtection="1">
      <alignment horizontal="left" vertical="center"/>
      <protection locked="0"/>
    </xf>
    <xf numFmtId="184" fontId="16" fillId="0" borderId="2" xfId="0" applyNumberFormat="1" applyFont="1" applyFill="1" applyBorder="1" applyAlignment="1">
      <alignment vertical="center"/>
    </xf>
    <xf numFmtId="181" fontId="16" fillId="0" borderId="14" xfId="0" applyNumberFormat="1" applyFont="1" applyFill="1" applyBorder="1" applyAlignment="1" applyProtection="1">
      <alignment horizontal="left" vertical="center"/>
      <protection locked="0"/>
    </xf>
    <xf numFmtId="180" fontId="16" fillId="0" borderId="15" xfId="0" applyNumberFormat="1" applyFont="1" applyFill="1" applyBorder="1" applyAlignment="1" applyProtection="1">
      <alignment horizontal="left" vertical="center"/>
      <protection locked="0"/>
    </xf>
    <xf numFmtId="184" fontId="22" fillId="0" borderId="0" xfId="0" applyNumberFormat="1" applyFont="1" applyFill="1" applyAlignment="1">
      <alignment horizontal="center" vertical="center"/>
    </xf>
    <xf numFmtId="180" fontId="22" fillId="0" borderId="0" xfId="0" applyNumberFormat="1" applyFont="1" applyFill="1" applyAlignment="1">
      <alignment horizontal="center" vertical="center"/>
    </xf>
    <xf numFmtId="184" fontId="53" fillId="0" borderId="6" xfId="0" applyNumberFormat="1" applyFont="1" applyFill="1" applyBorder="1" applyAlignment="1">
      <alignment horizontal="center" vertical="center" wrapText="1"/>
    </xf>
    <xf numFmtId="180" fontId="44" fillId="0" borderId="6" xfId="0" applyNumberFormat="1" applyFont="1" applyFill="1" applyBorder="1" applyAlignment="1">
      <alignment horizontal="center" vertical="center" wrapText="1"/>
    </xf>
    <xf numFmtId="180" fontId="16" fillId="0" borderId="2" xfId="0" applyNumberFormat="1" applyFont="1" applyFill="1" applyBorder="1" applyAlignment="1">
      <alignment vertical="center"/>
    </xf>
    <xf numFmtId="181" fontId="16" fillId="0" borderId="15" xfId="0" applyNumberFormat="1" applyFont="1" applyFill="1" applyBorder="1" applyAlignment="1" applyProtection="1">
      <alignment horizontal="left" vertical="center"/>
      <protection locked="0"/>
    </xf>
    <xf numFmtId="0" fontId="16" fillId="0" borderId="15" xfId="0" applyFont="1" applyFill="1" applyBorder="1" applyAlignment="1">
      <alignment vertical="center"/>
    </xf>
    <xf numFmtId="184" fontId="14" fillId="0" borderId="2" xfId="0" applyNumberFormat="1" applyFont="1" applyFill="1" applyBorder="1" applyAlignment="1">
      <alignment vertical="center"/>
    </xf>
    <xf numFmtId="184" fontId="16" fillId="0" borderId="2" xfId="0" applyNumberFormat="1" applyFont="1" applyFill="1" applyBorder="1" applyAlignment="1" applyProtection="1">
      <alignment vertical="center"/>
      <protection locked="0"/>
    </xf>
    <xf numFmtId="184" fontId="16" fillId="0" borderId="6" xfId="0" applyNumberFormat="1" applyFont="1" applyFill="1" applyBorder="1" applyAlignment="1">
      <alignment vertical="center"/>
    </xf>
    <xf numFmtId="184" fontId="17" fillId="0" borderId="12" xfId="0" applyNumberFormat="1" applyFont="1" applyFill="1" applyBorder="1" applyAlignment="1">
      <alignment horizontal="right" vertical="center"/>
    </xf>
    <xf numFmtId="49" fontId="5" fillId="0" borderId="16" xfId="0" applyNumberFormat="1" applyFont="1" applyFill="1" applyBorder="1" applyAlignment="1" applyProtection="1">
      <alignment horizontal="left" vertical="center"/>
    </xf>
    <xf numFmtId="4" fontId="17" fillId="0" borderId="2" xfId="0" applyNumberFormat="1" applyFont="1" applyFill="1" applyBorder="1" applyAlignment="1" applyProtection="1">
      <alignment horizontal="center" vertical="center"/>
    </xf>
    <xf numFmtId="0" fontId="3" fillId="0" borderId="2" xfId="0" applyNumberFormat="1" applyFont="1" applyFill="1" applyBorder="1" applyAlignment="1"/>
    <xf numFmtId="0" fontId="17" fillId="0" borderId="2" xfId="0" applyNumberFormat="1" applyFont="1" applyFill="1" applyBorder="1" applyAlignment="1" applyProtection="1">
      <alignment horizontal="center" vertical="center"/>
    </xf>
    <xf numFmtId="184" fontId="17" fillId="0" borderId="0" xfId="0" applyNumberFormat="1" applyFont="1" applyFill="1" applyBorder="1" applyAlignment="1"/>
    <xf numFmtId="0" fontId="16" fillId="0" borderId="14" xfId="0" applyFont="1" applyFill="1" applyBorder="1" applyAlignment="1">
      <alignment horizontal="left" vertical="center"/>
    </xf>
    <xf numFmtId="0" fontId="16" fillId="0" borderId="13" xfId="0" applyFont="1" applyFill="1" applyBorder="1" applyAlignment="1">
      <alignment vertical="center"/>
    </xf>
    <xf numFmtId="184" fontId="17" fillId="0" borderId="5" xfId="0" applyNumberFormat="1" applyFont="1" applyFill="1" applyBorder="1" applyAlignment="1">
      <alignment horizontal="left" vertical="center"/>
    </xf>
    <xf numFmtId="0" fontId="14" fillId="0" borderId="14" xfId="0" applyFont="1" applyFill="1" applyBorder="1" applyAlignment="1">
      <alignment horizontal="distributed" vertical="center"/>
    </xf>
    <xf numFmtId="0" fontId="33" fillId="0" borderId="0" xfId="0" applyFont="1" applyFill="1" applyAlignment="1">
      <alignment vertical="center"/>
    </xf>
    <xf numFmtId="0" fontId="35" fillId="0" borderId="0" xfId="0" applyFont="1" applyFill="1" applyAlignment="1">
      <alignment vertical="center"/>
    </xf>
    <xf numFmtId="0" fontId="33" fillId="0" borderId="0" xfId="0" applyFont="1" applyFill="1" applyAlignment="1"/>
    <xf numFmtId="184" fontId="36" fillId="0" borderId="0" xfId="0" applyNumberFormat="1" applyFont="1" applyAlignment="1">
      <alignment vertical="center" wrapText="1"/>
    </xf>
    <xf numFmtId="180" fontId="36" fillId="0" borderId="0" xfId="0" applyNumberFormat="1" applyFont="1">
      <alignment vertical="center"/>
    </xf>
    <xf numFmtId="180" fontId="36" fillId="0" borderId="0" xfId="0" applyNumberFormat="1" applyFont="1" applyFill="1">
      <alignment vertical="center"/>
    </xf>
    <xf numFmtId="180" fontId="36" fillId="0" borderId="0" xfId="0" applyNumberFormat="1" applyFont="1" applyAlignment="1">
      <alignment horizontal="right" vertical="center"/>
    </xf>
    <xf numFmtId="0" fontId="0" fillId="0" borderId="0" xfId="0" applyFont="1" applyFill="1" applyAlignment="1">
      <alignment vertical="center"/>
    </xf>
    <xf numFmtId="184" fontId="30" fillId="0" borderId="0" xfId="0" applyNumberFormat="1" applyFont="1" applyFill="1" applyAlignment="1">
      <alignment vertical="center" wrapText="1"/>
    </xf>
    <xf numFmtId="0" fontId="39" fillId="0" borderId="0" xfId="0" applyFont="1" applyFill="1" applyAlignment="1">
      <alignment horizontal="center" vertical="center"/>
    </xf>
    <xf numFmtId="184" fontId="36" fillId="0" borderId="0" xfId="0" applyNumberFormat="1" applyFont="1" applyFill="1" applyAlignment="1">
      <alignment vertical="center" wrapText="1"/>
    </xf>
    <xf numFmtId="180" fontId="30" fillId="0" borderId="2" xfId="0" applyNumberFormat="1" applyFont="1" applyFill="1" applyBorder="1" applyAlignment="1">
      <alignment horizontal="center" vertical="center" wrapText="1"/>
    </xf>
    <xf numFmtId="184" fontId="46" fillId="0" borderId="2" xfId="0" applyNumberFormat="1" applyFont="1" applyFill="1" applyBorder="1" applyAlignment="1">
      <alignment vertical="center" wrapText="1"/>
    </xf>
    <xf numFmtId="180" fontId="46" fillId="0" borderId="2" xfId="2" applyNumberFormat="1" applyFont="1" applyFill="1" applyBorder="1" applyAlignment="1">
      <alignment horizontal="right" vertical="center" wrapText="1"/>
    </xf>
    <xf numFmtId="184" fontId="17" fillId="0" borderId="2" xfId="0" applyNumberFormat="1" applyFont="1" applyFill="1" applyBorder="1" applyAlignment="1">
      <alignment vertical="center" wrapText="1"/>
    </xf>
    <xf numFmtId="180" fontId="17" fillId="0" borderId="2" xfId="2" applyNumberFormat="1" applyFont="1" applyFill="1" applyBorder="1" applyAlignment="1">
      <alignment horizontal="right" vertical="center" wrapText="1"/>
    </xf>
    <xf numFmtId="180" fontId="17" fillId="0" borderId="2" xfId="58" applyNumberFormat="1" applyFont="1" applyFill="1" applyBorder="1" applyAlignment="1">
      <alignment horizontal="right" vertical="center" wrapText="1"/>
    </xf>
    <xf numFmtId="180" fontId="36" fillId="0" borderId="2" xfId="0" applyNumberFormat="1" applyFont="1" applyFill="1" applyBorder="1">
      <alignment vertical="center"/>
    </xf>
    <xf numFmtId="184" fontId="46" fillId="0" borderId="2" xfId="0" applyNumberFormat="1" applyFont="1" applyFill="1" applyBorder="1" applyAlignment="1">
      <alignment horizontal="center" vertical="center" wrapText="1"/>
    </xf>
    <xf numFmtId="180" fontId="36" fillId="0" borderId="0" xfId="0" applyNumberFormat="1" applyFont="1" applyFill="1" applyAlignment="1">
      <alignment horizontal="right" vertical="center"/>
    </xf>
    <xf numFmtId="180" fontId="36" fillId="0" borderId="0" xfId="0" applyNumberFormat="1" applyFont="1" applyFill="1" applyAlignment="1">
      <alignment vertical="center"/>
    </xf>
    <xf numFmtId="0" fontId="33" fillId="0" borderId="0" xfId="81" applyFont="1" applyFill="1" applyAlignment="1">
      <alignment vertical="center"/>
    </xf>
    <xf numFmtId="0" fontId="0" fillId="0" borderId="0" xfId="81" applyFont="1" applyFill="1" applyAlignment="1">
      <alignment wrapText="1"/>
    </xf>
    <xf numFmtId="0" fontId="0" fillId="0" borderId="0" xfId="81" applyFont="1" applyFill="1" applyAlignment="1">
      <alignment horizontal="center"/>
    </xf>
    <xf numFmtId="0" fontId="0" fillId="0" borderId="0" xfId="81" applyFont="1" applyFill="1"/>
    <xf numFmtId="0" fontId="47" fillId="0" borderId="0" xfId="81" applyFont="1" applyFill="1" applyAlignment="1">
      <alignment vertical="center" wrapText="1"/>
    </xf>
    <xf numFmtId="0" fontId="33" fillId="0" borderId="0" xfId="81" applyFont="1" applyFill="1" applyAlignment="1">
      <alignment horizontal="center" vertical="center"/>
    </xf>
    <xf numFmtId="184" fontId="39" fillId="0" borderId="0" xfId="58" applyNumberFormat="1" applyFont="1" applyFill="1" applyBorder="1" applyAlignment="1">
      <alignment horizontal="center" vertical="center" wrapText="1"/>
    </xf>
    <xf numFmtId="184" fontId="39" fillId="0" borderId="0" xfId="58" applyNumberFormat="1" applyFont="1" applyFill="1" applyBorder="1" applyAlignment="1">
      <alignment horizontal="center" vertical="center"/>
    </xf>
    <xf numFmtId="0" fontId="56" fillId="0" borderId="0" xfId="0" applyFont="1" applyFill="1" applyAlignment="1">
      <alignment vertical="center"/>
    </xf>
    <xf numFmtId="0" fontId="57" fillId="0" borderId="0" xfId="0" applyFont="1" applyFill="1" applyBorder="1" applyAlignment="1">
      <alignment vertical="center"/>
    </xf>
    <xf numFmtId="0" fontId="57" fillId="0" borderId="0" xfId="0" applyFont="1" applyFill="1" applyAlignment="1">
      <alignment vertical="center"/>
    </xf>
    <xf numFmtId="0" fontId="46" fillId="0" borderId="0" xfId="58" applyFont="1" applyFill="1" applyAlignment="1">
      <alignment vertical="center" wrapText="1"/>
    </xf>
    <xf numFmtId="180" fontId="46" fillId="0" borderId="0" xfId="58" applyNumberFormat="1" applyFont="1" applyFill="1" applyAlignment="1">
      <alignment vertical="center"/>
    </xf>
    <xf numFmtId="180" fontId="17" fillId="0" borderId="0" xfId="58" applyNumberFormat="1" applyFont="1" applyFill="1" applyAlignment="1">
      <alignment vertical="center"/>
    </xf>
    <xf numFmtId="184" fontId="58" fillId="0" borderId="0" xfId="58" applyNumberFormat="1" applyFont="1" applyFill="1" applyBorder="1" applyAlignment="1">
      <alignment horizontal="center" vertical="center" wrapText="1"/>
    </xf>
    <xf numFmtId="180" fontId="58" fillId="0" borderId="0" xfId="58" applyNumberFormat="1" applyFont="1" applyFill="1" applyBorder="1" applyAlignment="1">
      <alignment horizontal="center" vertical="center"/>
    </xf>
    <xf numFmtId="0" fontId="46" fillId="0" borderId="2" xfId="40" applyFont="1" applyFill="1" applyBorder="1" applyAlignment="1">
      <alignment horizontal="center" vertical="center" wrapText="1"/>
    </xf>
    <xf numFmtId="180" fontId="46" fillId="0" borderId="2" xfId="58" applyNumberFormat="1" applyFont="1" applyFill="1" applyBorder="1" applyAlignment="1">
      <alignment horizontal="center" vertical="center" wrapText="1"/>
    </xf>
    <xf numFmtId="0" fontId="17" fillId="0" borderId="2" xfId="40" applyFont="1" applyFill="1" applyBorder="1" applyAlignment="1" applyProtection="1">
      <alignment vertical="center" wrapText="1"/>
      <protection locked="0"/>
    </xf>
    <xf numFmtId="180" fontId="17" fillId="0" borderId="2" xfId="58" applyNumberFormat="1" applyFill="1" applyBorder="1" applyAlignment="1">
      <alignment vertical="center" wrapText="1"/>
    </xf>
    <xf numFmtId="180" fontId="17" fillId="0" borderId="2" xfId="58" applyNumberFormat="1" applyFont="1" applyFill="1" applyBorder="1" applyAlignment="1">
      <alignment vertical="center" wrapText="1"/>
    </xf>
    <xf numFmtId="180" fontId="17" fillId="0" borderId="2" xfId="0" applyNumberFormat="1" applyFont="1" applyFill="1" applyBorder="1" applyAlignment="1">
      <alignment vertical="center"/>
    </xf>
    <xf numFmtId="180" fontId="17" fillId="0" borderId="2" xfId="40" applyNumberFormat="1" applyFont="1" applyFill="1" applyBorder="1" applyAlignment="1" applyProtection="1">
      <alignment vertical="center" wrapText="1"/>
      <protection locked="0"/>
    </xf>
    <xf numFmtId="0" fontId="17" fillId="0" borderId="2" xfId="5" applyNumberFormat="1" applyFont="1" applyFill="1" applyBorder="1" applyAlignment="1" applyProtection="1">
      <alignment vertical="center" wrapText="1"/>
    </xf>
    <xf numFmtId="180" fontId="46" fillId="0" borderId="2" xfId="58" applyNumberFormat="1" applyFont="1" applyFill="1" applyBorder="1" applyAlignment="1">
      <alignment horizontal="right" vertical="center" wrapText="1"/>
    </xf>
    <xf numFmtId="180" fontId="17" fillId="0" borderId="10" xfId="58" applyNumberFormat="1" applyFont="1" applyFill="1" applyBorder="1" applyAlignment="1">
      <alignment horizontal="right" vertical="center"/>
    </xf>
    <xf numFmtId="180" fontId="17" fillId="0" borderId="10" xfId="58" applyNumberFormat="1" applyFont="1" applyFill="1" applyBorder="1" applyAlignment="1">
      <alignment vertical="center"/>
    </xf>
    <xf numFmtId="180" fontId="17" fillId="0" borderId="2" xfId="58" applyNumberFormat="1" applyFont="1" applyFill="1" applyBorder="1" applyAlignment="1">
      <alignment vertical="center"/>
    </xf>
    <xf numFmtId="184" fontId="59" fillId="0" borderId="0" xfId="0" applyNumberFormat="1" applyFont="1" applyFill="1" applyAlignment="1">
      <alignment horizontal="center" vertical="center" wrapText="1"/>
    </xf>
    <xf numFmtId="180" fontId="59" fillId="0" borderId="0" xfId="0" applyNumberFormat="1" applyFont="1" applyFill="1" applyAlignment="1">
      <alignment horizontal="center" vertical="center"/>
    </xf>
    <xf numFmtId="0" fontId="60" fillId="0" borderId="0" xfId="0" applyFont="1" applyAlignment="1">
      <alignment horizontal="center" vertical="center"/>
    </xf>
    <xf numFmtId="0" fontId="61" fillId="0" borderId="2" xfId="0" applyFont="1" applyBorder="1" applyAlignment="1">
      <alignment horizontal="justify" vertical="center" indent="2"/>
    </xf>
    <xf numFmtId="0" fontId="62" fillId="0" borderId="2" xfId="0" applyFont="1" applyBorder="1" applyAlignment="1">
      <alignment horizontal="justify" vertical="center"/>
    </xf>
    <xf numFmtId="0" fontId="61" fillId="0" borderId="2" xfId="0" applyFont="1" applyBorder="1" applyAlignment="1">
      <alignment horizontal="justify" vertical="center"/>
    </xf>
  </cellXfs>
  <cellStyles count="94">
    <cellStyle name="常规" xfId="0" builtinId="0"/>
    <cellStyle name="常规 47 4 2 2" xfId="1"/>
    <cellStyle name="常规 21" xfId="2"/>
    <cellStyle name="常规 16" xfId="3"/>
    <cellStyle name="常规 37" xfId="4"/>
    <cellStyle name="常规_录入表" xfId="5"/>
    <cellStyle name="常规_省级科预算草案表1.14 3" xfId="6"/>
    <cellStyle name="常规_国有资本经营预算表样" xfId="7"/>
    <cellStyle name="常规_社保基金预算报人大建议表样 2" xfId="8"/>
    <cellStyle name="常规 10 4 3 2" xfId="9"/>
    <cellStyle name="常规 20" xfId="10"/>
    <cellStyle name="常规 7 6" xfId="11"/>
    <cellStyle name="常规 2" xfId="12"/>
    <cellStyle name="常规 7 7" xfId="13"/>
    <cellStyle name="常规 7 8" xfId="14"/>
    <cellStyle name="强调文字颜色 3" xfId="15" builtinId="37"/>
    <cellStyle name="40% - 强调文字颜色 2" xfId="16" builtinId="35"/>
    <cellStyle name="60% - 强调文字颜色 2" xfId="17" builtinId="36"/>
    <cellStyle name="40% - 强调文字颜色 1" xfId="18" builtinId="31"/>
    <cellStyle name="强调文字颜色 2" xfId="19" builtinId="33"/>
    <cellStyle name="常规 20 4 2" xfId="20"/>
    <cellStyle name="适中" xfId="21" builtinId="28"/>
    <cellStyle name="强调文字颜色 1" xfId="22" builtinId="29"/>
    <cellStyle name="标题 4" xfId="23" builtinId="19"/>
    <cellStyle name="好" xfId="24" builtinId="26"/>
    <cellStyle name="标题" xfId="25" builtinId="15"/>
    <cellStyle name="60% - 强调文字颜色 1" xfId="26" builtinId="32"/>
    <cellStyle name="链接单元格" xfId="27" builtinId="24"/>
    <cellStyle name="常规 28 2 2" xfId="28"/>
    <cellStyle name="常规 26 2 2 2" xfId="29"/>
    <cellStyle name="常规_国资决算以及执行情况0712 2 2" xfId="30"/>
    <cellStyle name="40% - 强调文字颜色 3" xfId="31" builtinId="39"/>
    <cellStyle name="强调文字颜色 4" xfId="32" builtinId="41"/>
    <cellStyle name="千位分隔[0]" xfId="33" builtinId="6"/>
    <cellStyle name="已访问的超链接" xfId="34" builtinId="9"/>
    <cellStyle name="常规 28 2" xfId="35"/>
    <cellStyle name="常规 26 2 2" xfId="36"/>
    <cellStyle name="计算" xfId="37" builtinId="22"/>
    <cellStyle name="20% - 强调文字颜色 4" xfId="38" builtinId="42"/>
    <cellStyle name="差" xfId="39" builtinId="27"/>
    <cellStyle name="常规 10 4 3" xfId="40"/>
    <cellStyle name="货币" xfId="41" builtinId="4"/>
    <cellStyle name="20% - 强调文字颜色 3" xfId="42" builtinId="38"/>
    <cellStyle name="60% - 强调文字颜色 6" xfId="43" builtinId="52"/>
    <cellStyle name="超链接" xfId="44" builtinId="8"/>
    <cellStyle name="标题 1" xfId="45" builtinId="16"/>
    <cellStyle name="20% - 强调文字颜色 2" xfId="46" builtinId="34"/>
    <cellStyle name="警告文本" xfId="47" builtinId="11"/>
    <cellStyle name="注释" xfId="48" builtinId="10"/>
    <cellStyle name="60% - 强调文字颜色 4" xfId="49" builtinId="44"/>
    <cellStyle name="常规 48" xfId="50"/>
    <cellStyle name="常规 20 4" xfId="51"/>
    <cellStyle name="标题 2" xfId="52" builtinId="17"/>
    <cellStyle name="常规 3 2" xfId="53"/>
    <cellStyle name="千位分隔" xfId="54" builtinId="3"/>
    <cellStyle name="常规_社保基金预算报人大建议表样 2 2 3" xfId="55"/>
    <cellStyle name="20% - 强调文字颜色 1" xfId="56" builtinId="30"/>
    <cellStyle name="百分比" xfId="57" builtinId="5"/>
    <cellStyle name="常规_(陈诚修改稿)2006年全省及省级财政决算及07年预算执行情况表(A4 留底自用)" xfId="58"/>
    <cellStyle name="常规_(陈诚修改稿)2006年全省及省级财政决算及07年预算执行情况表(A4 留底自用) 3" xfId="59"/>
    <cellStyle name="汇总" xfId="60" builtinId="25"/>
    <cellStyle name="常规 8 13" xfId="61"/>
    <cellStyle name="解释性文本" xfId="62" builtinId="53"/>
    <cellStyle name="标题 3" xfId="63" builtinId="18"/>
    <cellStyle name="输出" xfId="64" builtinId="21"/>
    <cellStyle name="40% - 强调文字颜色 4" xfId="65" builtinId="43"/>
    <cellStyle name="60% - 强调文字颜色 3" xfId="66" builtinId="40"/>
    <cellStyle name="常规 10" xfId="67"/>
    <cellStyle name="常规_四川省2019年财政预算（草案）（样表，稿二）" xfId="68"/>
    <cellStyle name="20% - 强调文字颜色 5" xfId="69" builtinId="46"/>
    <cellStyle name="常规 35 2" xfId="70"/>
    <cellStyle name="货币[0]" xfId="71" builtinId="7"/>
    <cellStyle name="40% - 强调文字颜色 5" xfId="72" builtinId="47"/>
    <cellStyle name="强调文字颜色 6" xfId="73" builtinId="49"/>
    <cellStyle name="20% - 强调文字颜色 6" xfId="74" builtinId="50"/>
    <cellStyle name="40% - 强调文字颜色 6" xfId="75" builtinId="51"/>
    <cellStyle name="常规_2014年全省及省级财政收支执行及2015年预算草案表（20150123，自用稿）" xfId="76"/>
    <cellStyle name="常规_社保基金预算报人大建议表样 3" xfId="77"/>
    <cellStyle name="常规 35" xfId="78"/>
    <cellStyle name="常规 5" xfId="79"/>
    <cellStyle name="常规_(陈诚修改稿)2006年全省及省级财政决算及07年预算执行情况表(A4 留底自用) 2 2 2 2" xfId="80"/>
    <cellStyle name="常规_(陈诚修改稿)2006年全省及省级财政决算及07年预算执行情况表(A4 留底自用) 2" xfId="81"/>
    <cellStyle name="检查单元格" xfId="82" builtinId="23"/>
    <cellStyle name="常规 2 4 2 2" xfId="83"/>
    <cellStyle name="常规_2015年全省及省级财政收支执行及2016年预算草案表（20160120）企业处修改" xfId="84"/>
    <cellStyle name="常规_国有资本经营预算表样 2 2" xfId="85"/>
    <cellStyle name="常规_基金分析表(99.3)" xfId="86"/>
    <cellStyle name="常规 10 6" xfId="87"/>
    <cellStyle name="常规 39 2" xfId="88"/>
    <cellStyle name="输入" xfId="89" builtinId="20"/>
    <cellStyle name="60% - 强调文字颜色 5" xfId="90" builtinId="48"/>
    <cellStyle name="常规_(陈诚修改稿)2006年全省及省级财政决算及07年预算执行情况表(A4 留底自用) 2 2 2" xfId="91"/>
    <cellStyle name="强调文字颜色 5" xfId="92" builtinId="45"/>
    <cellStyle name="常规 10 2" xfId="93"/>
  </cellStyles>
  <dxfs count="1">
    <dxf>
      <font>
        <color indexed="9"/>
      </font>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1" Type="http://schemas.openxmlformats.org/officeDocument/2006/relationships/sharedStrings" Target="sharedStrings.xml"/><Relationship Id="rId70" Type="http://schemas.openxmlformats.org/officeDocument/2006/relationships/styles" Target="styles.xml"/><Relationship Id="rId7" Type="http://schemas.openxmlformats.org/officeDocument/2006/relationships/worksheet" Target="worksheets/sheet7.xml"/><Relationship Id="rId69" Type="http://schemas.openxmlformats.org/officeDocument/2006/relationships/theme" Target="theme/theme1.xml"/><Relationship Id="rId68" Type="http://schemas.openxmlformats.org/officeDocument/2006/relationships/externalLink" Target="externalLinks/externalLink30.xml"/><Relationship Id="rId67" Type="http://schemas.openxmlformats.org/officeDocument/2006/relationships/externalLink" Target="externalLinks/externalLink29.xml"/><Relationship Id="rId66" Type="http://schemas.openxmlformats.org/officeDocument/2006/relationships/externalLink" Target="externalLinks/externalLink28.xml"/><Relationship Id="rId65" Type="http://schemas.openxmlformats.org/officeDocument/2006/relationships/externalLink" Target="externalLinks/externalLink27.xml"/><Relationship Id="rId64" Type="http://schemas.openxmlformats.org/officeDocument/2006/relationships/externalLink" Target="externalLinks/externalLink26.xml"/><Relationship Id="rId63" Type="http://schemas.openxmlformats.org/officeDocument/2006/relationships/externalLink" Target="externalLinks/externalLink25.xml"/><Relationship Id="rId62" Type="http://schemas.openxmlformats.org/officeDocument/2006/relationships/externalLink" Target="externalLinks/externalLink24.xml"/><Relationship Id="rId61" Type="http://schemas.openxmlformats.org/officeDocument/2006/relationships/externalLink" Target="externalLinks/externalLink23.xml"/><Relationship Id="rId60" Type="http://schemas.openxmlformats.org/officeDocument/2006/relationships/externalLink" Target="externalLinks/externalLink22.xml"/><Relationship Id="rId6" Type="http://schemas.openxmlformats.org/officeDocument/2006/relationships/worksheet" Target="worksheets/sheet6.xml"/><Relationship Id="rId59" Type="http://schemas.openxmlformats.org/officeDocument/2006/relationships/externalLink" Target="externalLinks/externalLink21.xml"/><Relationship Id="rId58" Type="http://schemas.openxmlformats.org/officeDocument/2006/relationships/externalLink" Target="externalLinks/externalLink20.xml"/><Relationship Id="rId57" Type="http://schemas.openxmlformats.org/officeDocument/2006/relationships/externalLink" Target="externalLinks/externalLink19.xml"/><Relationship Id="rId56" Type="http://schemas.openxmlformats.org/officeDocument/2006/relationships/externalLink" Target="externalLinks/externalLink18.xml"/><Relationship Id="rId55" Type="http://schemas.openxmlformats.org/officeDocument/2006/relationships/externalLink" Target="externalLinks/externalLink17.xml"/><Relationship Id="rId54" Type="http://schemas.openxmlformats.org/officeDocument/2006/relationships/externalLink" Target="externalLinks/externalLink16.xml"/><Relationship Id="rId53" Type="http://schemas.openxmlformats.org/officeDocument/2006/relationships/externalLink" Target="externalLinks/externalLink15.xml"/><Relationship Id="rId52" Type="http://schemas.openxmlformats.org/officeDocument/2006/relationships/externalLink" Target="externalLinks/externalLink14.xml"/><Relationship Id="rId51" Type="http://schemas.openxmlformats.org/officeDocument/2006/relationships/externalLink" Target="externalLinks/externalLink13.xml"/><Relationship Id="rId50" Type="http://schemas.openxmlformats.org/officeDocument/2006/relationships/externalLink" Target="externalLinks/externalLink12.xml"/><Relationship Id="rId5" Type="http://schemas.openxmlformats.org/officeDocument/2006/relationships/worksheet" Target="worksheets/sheet5.xml"/><Relationship Id="rId49" Type="http://schemas.openxmlformats.org/officeDocument/2006/relationships/externalLink" Target="externalLinks/externalLink11.xml"/><Relationship Id="rId48" Type="http://schemas.openxmlformats.org/officeDocument/2006/relationships/externalLink" Target="externalLinks/externalLink10.xml"/><Relationship Id="rId47" Type="http://schemas.openxmlformats.org/officeDocument/2006/relationships/externalLink" Target="externalLinks/externalLink9.xml"/><Relationship Id="rId46" Type="http://schemas.openxmlformats.org/officeDocument/2006/relationships/externalLink" Target="externalLinks/externalLink8.xml"/><Relationship Id="rId45" Type="http://schemas.openxmlformats.org/officeDocument/2006/relationships/externalLink" Target="externalLinks/externalLink7.xml"/><Relationship Id="rId44" Type="http://schemas.openxmlformats.org/officeDocument/2006/relationships/externalLink" Target="externalLinks/externalLink6.xml"/><Relationship Id="rId43" Type="http://schemas.openxmlformats.org/officeDocument/2006/relationships/externalLink" Target="externalLinks/externalLink5.xml"/><Relationship Id="rId42" Type="http://schemas.openxmlformats.org/officeDocument/2006/relationships/externalLink" Target="externalLinks/externalLink4.xml"/><Relationship Id="rId41" Type="http://schemas.openxmlformats.org/officeDocument/2006/relationships/externalLink" Target="externalLinks/externalLink3.xml"/><Relationship Id="rId40" Type="http://schemas.openxmlformats.org/officeDocument/2006/relationships/externalLink" Target="externalLinks/externalLink2.xml"/><Relationship Id="rId4" Type="http://schemas.openxmlformats.org/officeDocument/2006/relationships/worksheet" Target="worksheets/sheet4.xml"/><Relationship Id="rId39" Type="http://schemas.openxmlformats.org/officeDocument/2006/relationships/externalLink" Target="externalLinks/externalLink1.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6.&#30465;&#32423;&#31185;/&#25919;&#24220;&#20915;&#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1-6&#26376;&#22269;&#36164;&#25191;&#3489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6446;&#23398;&#38182;/01&#32508;&#21512;&#31185;/01&#39044;&#20915;&#31639;&#32534;&#21046;/02&#20915;&#31639;&#32534;&#21046;/2017&#24180;/&#19978;&#20250;/04 2017&#24180;&#20915;&#31639;&#65288;&#19978;&#20250;&#65289;/&#23450;&#31295;/20170710&#30465;&#32423;2017&#24180;1-6&#26376;&#39044;&#31639;&#25191;&#34892;&#34920;&#65288;&#25919;&#24220;&#24615;&#22522;&#37329;&#39044;&#31639;&#6528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Z:/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6446;&#23398;&#38182;/01&#32508;&#21512;&#31185;/01&#39044;&#20915;&#31639;&#32534;&#21046;/02&#20915;&#31639;&#32534;&#21046;/2017&#24180;/&#19978;&#20250;/04 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A:/2001/05&#39044;&#31639;&#26448;&#26009;&#21367;/2001&#24180;&#39044;&#31639;&#65306;&#22522;&#30784;&#26448;&#26009;&#23553;&#3875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6.&#30465;&#32423;&#31185;/&#25919;&#24220;&#20915;&#31639;/&#22235;&#24029;&#30465;&#8194;2020&#8194;&#24180;&#20915;&#31639;&#65288;&#33609;&#26696;&#6528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20170710&#30465;&#32423;2017&#24180;1-6&#26376;&#39044;&#31639;&#25191;&#34892;&#34920;&#65288;&#25919;&#24220;&#24615;&#22522;&#37329;&#39044;&#31639;&#6528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20170710&#30465;&#32423;2017&#24180;1-6&#26376;&#39044;&#31639;&#25191;&#34892;&#34920;&#65288;&#25919;&#24220;&#24615;&#22522;&#37329;&#39044;&#31639;&#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39044;&#23457;&#34920;&#26684;/Documents and Settings/Administrator/Local Settings/Temporary Internet 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JS/js2000/2000&#24180;&#24066;&#24030;&#19978;&#25253;&#24635;&#20915;&#31639;&#25991;&#20214;&#22841;/2000&#24180;&#36130;&#25919;&#24635;&#20915;&#31639;/6004&#28074;&#22478;&#21306;.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1-2.&#25919;&#24220;&#20915;&#31639;-&#22235;&#24029;&#30465;&#25919;&#24220;&#39044;&#20915;&#31639;&#20844;&#24320;&#21442;&#32771;&#26679;&#34920;&#65288;2022&#24180;&#29256;&#65289;(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I:/Documents and Settings/Administrator/Local Settings/Temporary Internet Files/Content.IE5/4DWRWNSJ/&#26356;&#27491;&#21518;/&#30465;&#21457;2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D:/&#26700;&#38754;/&#24050;&#29992;&#36807;/&#20859;&#32769;&#20445;&#38505;&#31639;&#36134;/2016&#24180;/00001&#20859;&#32769;&#20445;&#38505;&#25913;&#38761;&#8220;&#20004;&#39033;&#21333;&#20301;&#32564;&#36153;&#8221;&#34917;&#21161;/ING  0705 &#26368;&#26032;&#29256;/&#21407;&#22987;&#36164;&#26009;/&#25105;&#30340;&#25991;&#26723;/&#26700;&#38754;/&#20998;&#31867;&#25512;&#36827;&#20107;&#19994;&#21333;&#20301;&#25913;&#38761;/2014&#24180;/&#26368;&#26032;&#20998;&#31867;&#20010;&#25968;&#32479;&#35745;/&#20840;&#20013;&#24515;&#27719;&#24635;(8.2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4247;&#24936;&#24037;&#20316;&#36164;&#26009;/2018&#24180;/1-6&#26376;&#22269;&#36164;&#25191;&#34892;&#24773;&#20917;/0718/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省级预算外"/>
      <sheetName val="A01-1"/>
      <sheetName val="Sheet1"/>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27全省国资收入"/>
      <sheetName val="28全省国资支出"/>
      <sheetName val="29省级国资收入"/>
      <sheetName val="30省级国资支出 "/>
      <sheetName val="31全省国资收入1-6"/>
      <sheetName val="32全省国资支出1-6"/>
      <sheetName val="33省级国资收入1-6"/>
      <sheetName val="34省级国资支出1-6 "/>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封面"/>
      <sheetName val="封面 (2)"/>
      <sheetName val="封面 (3)"/>
      <sheetName val="封面 (4)"/>
      <sheetName val="封面 (5)"/>
      <sheetName val="四月份月报"/>
      <sheetName val="基础编码"/>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1全省收入"/>
      <sheetName val="2全省支出"/>
      <sheetName val="3.全省平衡"/>
      <sheetName val="4省级收入"/>
      <sheetName val="5省级支出"/>
      <sheetName val="6省级平衡"/>
      <sheetName val="7一般公共预算中央补助"/>
      <sheetName val="8一般公共预算省对下补助"/>
      <sheetName val="9经济分类"/>
      <sheetName val="10省级一般预算结转"/>
      <sheetName val="11省级基本建设"/>
      <sheetName val="12重大投资计划和项目"/>
      <sheetName val="13全省基金收入"/>
      <sheetName val="14全省基金支出"/>
      <sheetName val="15全省基金平衡"/>
      <sheetName val="16省级基金收入"/>
      <sheetName val="17省级基金支出"/>
      <sheetName val="18省级基金平衡"/>
      <sheetName val="19基金中央补助 "/>
      <sheetName val="20基金省对下补助 "/>
      <sheetName val="21省级基金结转"/>
      <sheetName val="22全省国资收入"/>
      <sheetName val="23全省国资支出"/>
      <sheetName val="24国资全省平衡"/>
      <sheetName val="25省级国资收入"/>
      <sheetName val="26省级国资支出 "/>
      <sheetName val="27国资省级平衡"/>
      <sheetName val="28全省社保基金收入"/>
      <sheetName val="29全省社保基金支出"/>
      <sheetName val="30全省社保基金结余"/>
      <sheetName val="31省级社保基金收入"/>
      <sheetName val="32省级社保基金支出"/>
      <sheetName val="33省级社保基金结余"/>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第二部分"/>
      <sheetName val="1YS XX（市、县）收入"/>
      <sheetName val="2YS XX（市、县）支出"/>
      <sheetName val="3YS XX（市、县）平衡"/>
      <sheetName val="4YS XX（市、县）级收入"/>
      <sheetName val="5.本级决算表"/>
      <sheetName val="6.(市、县)级平衡"/>
      <sheetName val="7.本级支出经济分类"/>
      <sheetName val="8经济分类基本支出"/>
      <sheetName val="9.一般公共预算省对下补助"/>
      <sheetName val="10.转移支付分地区"/>
      <sheetName val="11省级基本建设"/>
      <sheetName val="12重大投资计划和项目"/>
      <sheetName val="13 XX（市、县）基金收入"/>
      <sheetName val="14.YS XX（市、县）基金支出"/>
      <sheetName val="15.YS XX（市、县）基金平衡"/>
      <sheetName val="16.YS XX（市、县）级基金收入"/>
      <sheetName val="17.本级基金支出"/>
      <sheetName val="18.YS XX（市、县）级基金平衡"/>
      <sheetName val="19.基金省对下补助 "/>
      <sheetName val="20.全省国资收入"/>
      <sheetName val="21.全省国资支出"/>
      <sheetName val="22.国资全省平衡"/>
      <sheetName val="23.省级国资收入"/>
      <sheetName val="24.省级国资支出 "/>
      <sheetName val="25.国资省级平衡"/>
      <sheetName val="26.国有资本经营预算对下转移支付表"/>
      <sheetName val="27.本地区社保基金收入决算"/>
      <sheetName val="28.本地区社保基金支出决算"/>
      <sheetName val="29.本地区社保基金平衡表"/>
      <sheetName val="30.本级社保基金收入决算"/>
      <sheetName val="31.本级社保基金支出决算"/>
      <sheetName val="32.本级社保基金平衡"/>
      <sheetName val="33.-XX市（县）2021年地方政府债务限额及余额决算情况表"/>
      <sheetName val="34-XX市（县）2021年地方政府债务相关情况表"/>
      <sheetName val="35-XX市（县）2021年本级地方政府专项债务表"/>
      <sheetName val="36-XX市（县）2021年地方政府债券使用情况表"/>
      <sheetName val="A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7"/>
  <sheetViews>
    <sheetView topLeftCell="A7" workbookViewId="0">
      <selection activeCell="A18" sqref="A18"/>
    </sheetView>
  </sheetViews>
  <sheetFormatPr defaultColWidth="9" defaultRowHeight="14.25"/>
  <cols>
    <col min="1" max="1" width="97.775" customWidth="1"/>
  </cols>
  <sheetData>
    <row r="1" ht="35" customHeight="1" spans="1:1">
      <c r="A1" s="605" t="s">
        <v>0</v>
      </c>
    </row>
    <row r="2" ht="35" customHeight="1" spans="1:1">
      <c r="A2" s="606" t="s">
        <v>1</v>
      </c>
    </row>
    <row r="3" ht="35" customHeight="1" spans="1:1">
      <c r="A3" s="606" t="s">
        <v>2</v>
      </c>
    </row>
    <row r="4" ht="35" customHeight="1" spans="1:1">
      <c r="A4" s="606" t="s">
        <v>3</v>
      </c>
    </row>
    <row r="5" ht="35" customHeight="1" spans="1:1">
      <c r="A5" s="606" t="s">
        <v>4</v>
      </c>
    </row>
    <row r="6" ht="35" customHeight="1" spans="1:1">
      <c r="A6" s="606" t="s">
        <v>5</v>
      </c>
    </row>
    <row r="7" ht="35" customHeight="1" spans="1:1">
      <c r="A7" s="607" t="s">
        <v>6</v>
      </c>
    </row>
    <row r="8" ht="35" customHeight="1" spans="1:1">
      <c r="A8" s="607" t="s">
        <v>7</v>
      </c>
    </row>
    <row r="9" ht="35" customHeight="1" spans="1:1">
      <c r="A9" s="607" t="s">
        <v>8</v>
      </c>
    </row>
    <row r="10" ht="35" customHeight="1" spans="1:1">
      <c r="A10" s="607" t="s">
        <v>9</v>
      </c>
    </row>
    <row r="11" ht="35" customHeight="1" spans="1:1">
      <c r="A11" s="607" t="s">
        <v>10</v>
      </c>
    </row>
    <row r="12" ht="35" customHeight="1" spans="1:1">
      <c r="A12" s="606" t="s">
        <v>11</v>
      </c>
    </row>
    <row r="13" ht="35" customHeight="1" spans="1:1">
      <c r="A13" s="606" t="s">
        <v>12</v>
      </c>
    </row>
    <row r="14" ht="35" customHeight="1" spans="1:1">
      <c r="A14" s="606" t="s">
        <v>13</v>
      </c>
    </row>
    <row r="15" ht="35" customHeight="1" spans="1:1">
      <c r="A15" s="606" t="s">
        <v>14</v>
      </c>
    </row>
    <row r="16" ht="35" customHeight="1" spans="1:1">
      <c r="A16" s="607" t="s">
        <v>15</v>
      </c>
    </row>
    <row r="17" ht="35" customHeight="1" spans="1:1">
      <c r="A17" s="607" t="s">
        <v>16</v>
      </c>
    </row>
    <row r="18" ht="35" customHeight="1" spans="1:1">
      <c r="A18" s="607" t="s">
        <v>17</v>
      </c>
    </row>
    <row r="19" ht="35" customHeight="1" spans="1:1">
      <c r="A19" s="607" t="s">
        <v>18</v>
      </c>
    </row>
    <row r="20" ht="35" customHeight="1" spans="1:1">
      <c r="A20" s="607" t="s">
        <v>19</v>
      </c>
    </row>
    <row r="21" ht="35" customHeight="1" spans="1:1">
      <c r="A21" s="606" t="s">
        <v>20</v>
      </c>
    </row>
    <row r="22" ht="35" customHeight="1" spans="1:1">
      <c r="A22" s="606" t="s">
        <v>21</v>
      </c>
    </row>
    <row r="23" ht="35" customHeight="1" spans="1:1">
      <c r="A23" s="606" t="s">
        <v>22</v>
      </c>
    </row>
    <row r="24" ht="35" customHeight="1" spans="1:1">
      <c r="A24" s="607" t="s">
        <v>23</v>
      </c>
    </row>
    <row r="25" ht="35" customHeight="1" spans="1:1">
      <c r="A25" s="606" t="s">
        <v>24</v>
      </c>
    </row>
    <row r="26" ht="35" customHeight="1" spans="1:1">
      <c r="A26" s="606" t="s">
        <v>25</v>
      </c>
    </row>
    <row r="27" ht="35" customHeight="1" spans="1:1">
      <c r="A27" s="606" t="s">
        <v>26</v>
      </c>
    </row>
    <row r="28" ht="35" customHeight="1" spans="1:1">
      <c r="A28" s="606" t="s">
        <v>27</v>
      </c>
    </row>
    <row r="29" ht="35" customHeight="1" spans="1:1">
      <c r="A29" s="606" t="s">
        <v>28</v>
      </c>
    </row>
    <row r="30" ht="35" customHeight="1" spans="1:1">
      <c r="A30" s="606" t="s">
        <v>29</v>
      </c>
    </row>
    <row r="31" ht="35" customHeight="1" spans="1:1">
      <c r="A31" s="606" t="s">
        <v>30</v>
      </c>
    </row>
    <row r="32" ht="35" customHeight="1" spans="1:1">
      <c r="A32" s="607" t="s">
        <v>31</v>
      </c>
    </row>
    <row r="33" ht="35" customHeight="1" spans="1:1">
      <c r="A33" s="608" t="s">
        <v>32</v>
      </c>
    </row>
    <row r="34" ht="35" customHeight="1" spans="1:1">
      <c r="A34" s="608" t="s">
        <v>33</v>
      </c>
    </row>
    <row r="35" ht="35" customHeight="1" spans="1:1">
      <c r="A35" s="608" t="s">
        <v>34</v>
      </c>
    </row>
    <row r="36" ht="35" customHeight="1" spans="1:1">
      <c r="A36" s="608" t="s">
        <v>35</v>
      </c>
    </row>
    <row r="37" ht="35" customHeight="1" spans="1:1">
      <c r="A37" s="608" t="s">
        <v>36</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pane xSplit="1" ySplit="5" topLeftCell="B6" activePane="bottomRight" state="frozen"/>
      <selection/>
      <selection pane="topRight"/>
      <selection pane="bottomLeft"/>
      <selection pane="bottomRight" activeCell="A7" sqref="A7"/>
    </sheetView>
  </sheetViews>
  <sheetFormatPr defaultColWidth="57.8833333333333" defaultRowHeight="14.25"/>
  <cols>
    <col min="1" max="1" width="58.3833333333333" style="437" customWidth="1"/>
    <col min="2" max="2" width="32.6333333333333" style="437" customWidth="1"/>
    <col min="3" max="32" width="9" style="437" customWidth="1"/>
    <col min="33" max="224" width="57.8833333333333" style="437" customWidth="1"/>
    <col min="225" max="255" width="9" style="437" customWidth="1"/>
    <col min="256" max="16384" width="57.8833333333333" style="437"/>
  </cols>
  <sheetData>
    <row r="1" s="427" customFormat="1" ht="18.6" customHeight="1" spans="1:256">
      <c r="A1" s="438" t="s">
        <v>1170</v>
      </c>
      <c r="B1" s="439"/>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439"/>
      <c r="DK1" s="439"/>
      <c r="DL1" s="439"/>
      <c r="DM1" s="439"/>
      <c r="DN1" s="439"/>
      <c r="DO1" s="439"/>
      <c r="DP1" s="439"/>
      <c r="DQ1" s="439"/>
      <c r="DR1" s="439"/>
      <c r="DS1" s="439"/>
      <c r="DT1" s="439"/>
      <c r="DU1" s="439"/>
      <c r="DV1" s="439"/>
      <c r="DW1" s="439"/>
      <c r="DX1" s="439"/>
      <c r="DY1" s="439"/>
      <c r="DZ1" s="439"/>
      <c r="EA1" s="439"/>
      <c r="EB1" s="439"/>
      <c r="EC1" s="439"/>
      <c r="ED1" s="439"/>
      <c r="EE1" s="439"/>
      <c r="EF1" s="439"/>
      <c r="EG1" s="439"/>
      <c r="EH1" s="439"/>
      <c r="EI1" s="439"/>
      <c r="EJ1" s="439"/>
      <c r="EK1" s="439"/>
      <c r="EL1" s="439"/>
      <c r="EM1" s="439"/>
      <c r="EN1" s="439"/>
      <c r="EO1" s="439"/>
      <c r="EP1" s="439"/>
      <c r="EQ1" s="439"/>
      <c r="ER1" s="439"/>
      <c r="ES1" s="439"/>
      <c r="ET1" s="439"/>
      <c r="EU1" s="439"/>
      <c r="EV1" s="439"/>
      <c r="EW1" s="439"/>
      <c r="EX1" s="439"/>
      <c r="EY1" s="439"/>
      <c r="EZ1" s="439"/>
      <c r="FA1" s="439"/>
      <c r="FB1" s="439"/>
      <c r="FC1" s="439"/>
      <c r="FD1" s="439"/>
      <c r="FE1" s="439"/>
      <c r="FF1" s="439"/>
      <c r="FG1" s="439"/>
      <c r="FH1" s="439"/>
      <c r="FI1" s="439"/>
      <c r="FJ1" s="439"/>
      <c r="FK1" s="439"/>
      <c r="FL1" s="439"/>
      <c r="FM1" s="439"/>
      <c r="FN1" s="439"/>
      <c r="FO1" s="439"/>
      <c r="FP1" s="439"/>
      <c r="FQ1" s="439"/>
      <c r="FR1" s="439"/>
      <c r="FS1" s="439"/>
      <c r="FT1" s="439"/>
      <c r="FU1" s="439"/>
      <c r="FV1" s="439"/>
      <c r="FW1" s="439"/>
      <c r="FX1" s="439"/>
      <c r="FY1" s="439"/>
      <c r="FZ1" s="439"/>
      <c r="GA1" s="439"/>
      <c r="GB1" s="439"/>
      <c r="GC1" s="439"/>
      <c r="GD1" s="439"/>
      <c r="GE1" s="439"/>
      <c r="GF1" s="439"/>
      <c r="GG1" s="439"/>
      <c r="GH1" s="439"/>
      <c r="GI1" s="439"/>
      <c r="GJ1" s="439"/>
      <c r="GK1" s="439"/>
      <c r="GL1" s="439"/>
      <c r="GM1" s="439"/>
      <c r="GN1" s="439"/>
      <c r="GO1" s="439"/>
      <c r="GP1" s="439"/>
      <c r="GQ1" s="439"/>
      <c r="GR1" s="439"/>
      <c r="GS1" s="439"/>
      <c r="GT1" s="439"/>
      <c r="GU1" s="439"/>
      <c r="GV1" s="439"/>
      <c r="GW1" s="439"/>
      <c r="GX1" s="439"/>
      <c r="GY1" s="439"/>
      <c r="GZ1" s="439"/>
      <c r="HA1" s="439"/>
      <c r="HB1" s="439"/>
      <c r="HC1" s="439"/>
      <c r="HD1" s="439"/>
      <c r="HE1" s="439"/>
      <c r="HF1" s="439"/>
      <c r="HG1" s="439"/>
      <c r="HH1" s="439"/>
      <c r="HI1" s="439"/>
      <c r="HJ1" s="439"/>
      <c r="HK1" s="439"/>
      <c r="HL1" s="439"/>
      <c r="HM1" s="439"/>
      <c r="HN1" s="439"/>
      <c r="HO1" s="439"/>
      <c r="HP1" s="439"/>
      <c r="HQ1" s="439"/>
      <c r="HR1" s="439"/>
      <c r="HS1" s="439"/>
      <c r="HT1" s="439"/>
      <c r="HU1" s="439"/>
      <c r="HV1" s="439"/>
      <c r="HW1" s="439"/>
      <c r="HX1" s="439"/>
      <c r="HY1" s="439"/>
      <c r="HZ1" s="439"/>
      <c r="IA1" s="439"/>
      <c r="IB1" s="439"/>
      <c r="IC1" s="439"/>
      <c r="ID1" s="439"/>
      <c r="IE1" s="439"/>
      <c r="IF1" s="439"/>
      <c r="IG1" s="439"/>
      <c r="IH1" s="439"/>
      <c r="II1" s="439"/>
      <c r="IJ1" s="439"/>
      <c r="IK1" s="439"/>
      <c r="IL1" s="439"/>
      <c r="IM1" s="439"/>
      <c r="IN1" s="439"/>
      <c r="IO1" s="439"/>
      <c r="IP1" s="439"/>
      <c r="IQ1" s="439"/>
      <c r="IR1" s="439"/>
      <c r="IS1" s="439"/>
      <c r="IT1" s="439"/>
      <c r="IU1" s="439"/>
      <c r="IV1" s="439"/>
    </row>
    <row r="2" s="254" customFormat="1" ht="27" spans="1:256">
      <c r="A2" s="431" t="s">
        <v>1171</v>
      </c>
      <c r="B2" s="431"/>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0"/>
      <c r="BD2" s="440"/>
      <c r="BE2" s="440"/>
      <c r="BF2" s="440"/>
      <c r="BG2" s="440"/>
      <c r="BH2" s="440"/>
      <c r="BI2" s="440"/>
      <c r="BJ2" s="440"/>
      <c r="BK2" s="440"/>
      <c r="BL2" s="440"/>
      <c r="BM2" s="440"/>
      <c r="BN2" s="440"/>
      <c r="BO2" s="440"/>
      <c r="BP2" s="440"/>
      <c r="BQ2" s="440"/>
      <c r="BR2" s="440"/>
      <c r="BS2" s="440"/>
      <c r="BT2" s="440"/>
      <c r="BU2" s="440"/>
      <c r="BV2" s="440"/>
      <c r="BW2" s="440"/>
      <c r="BX2" s="440"/>
      <c r="BY2" s="440"/>
      <c r="BZ2" s="440"/>
      <c r="CA2" s="440"/>
      <c r="CB2" s="440"/>
      <c r="CC2" s="440"/>
      <c r="CD2" s="440"/>
      <c r="CE2" s="440"/>
      <c r="CF2" s="440"/>
      <c r="CG2" s="440"/>
      <c r="CH2" s="440"/>
      <c r="CI2" s="440"/>
      <c r="CJ2" s="440"/>
      <c r="CK2" s="440"/>
      <c r="CL2" s="440"/>
      <c r="CM2" s="440"/>
      <c r="CN2" s="440"/>
      <c r="CO2" s="440"/>
      <c r="CP2" s="440"/>
      <c r="CQ2" s="440"/>
      <c r="CR2" s="440"/>
      <c r="CS2" s="440"/>
      <c r="CT2" s="440"/>
      <c r="CU2" s="440"/>
      <c r="CV2" s="440"/>
      <c r="CW2" s="440"/>
      <c r="CX2" s="440"/>
      <c r="CY2" s="440"/>
      <c r="CZ2" s="440"/>
      <c r="DA2" s="440"/>
      <c r="DB2" s="440"/>
      <c r="DC2" s="440"/>
      <c r="DD2" s="440"/>
      <c r="DE2" s="440"/>
      <c r="DF2" s="440"/>
      <c r="DG2" s="440"/>
      <c r="DH2" s="440"/>
      <c r="DI2" s="440"/>
      <c r="DJ2" s="440"/>
      <c r="DK2" s="440"/>
      <c r="DL2" s="440"/>
      <c r="DM2" s="440"/>
      <c r="DN2" s="440"/>
      <c r="DO2" s="440"/>
      <c r="DP2" s="440"/>
      <c r="DQ2" s="440"/>
      <c r="DR2" s="440"/>
      <c r="DS2" s="440"/>
      <c r="DT2" s="440"/>
      <c r="DU2" s="440"/>
      <c r="DV2" s="440"/>
      <c r="DW2" s="440"/>
      <c r="DX2" s="440"/>
      <c r="DY2" s="440"/>
      <c r="DZ2" s="440"/>
      <c r="EA2" s="440"/>
      <c r="EB2" s="440"/>
      <c r="EC2" s="440"/>
      <c r="ED2" s="440"/>
      <c r="EE2" s="440"/>
      <c r="EF2" s="440"/>
      <c r="EG2" s="440"/>
      <c r="EH2" s="440"/>
      <c r="EI2" s="440"/>
      <c r="EJ2" s="440"/>
      <c r="EK2" s="440"/>
      <c r="EL2" s="440"/>
      <c r="EM2" s="440"/>
      <c r="EN2" s="440"/>
      <c r="EO2" s="440"/>
      <c r="EP2" s="440"/>
      <c r="EQ2" s="440"/>
      <c r="ER2" s="440"/>
      <c r="ES2" s="440"/>
      <c r="ET2" s="440"/>
      <c r="EU2" s="440"/>
      <c r="EV2" s="440"/>
      <c r="EW2" s="440"/>
      <c r="EX2" s="440"/>
      <c r="EY2" s="440"/>
      <c r="EZ2" s="440"/>
      <c r="FA2" s="440"/>
      <c r="FB2" s="440"/>
      <c r="FC2" s="440"/>
      <c r="FD2" s="440"/>
      <c r="FE2" s="440"/>
      <c r="FF2" s="440"/>
      <c r="FG2" s="440"/>
      <c r="FH2" s="440"/>
      <c r="FI2" s="440"/>
      <c r="FJ2" s="440"/>
      <c r="FK2" s="440"/>
      <c r="FL2" s="440"/>
      <c r="FM2" s="440"/>
      <c r="FN2" s="440"/>
      <c r="FO2" s="440"/>
      <c r="FP2" s="440"/>
      <c r="FQ2" s="440"/>
      <c r="FR2" s="440"/>
      <c r="FS2" s="440"/>
      <c r="FT2" s="440"/>
      <c r="FU2" s="440"/>
      <c r="FV2" s="440"/>
      <c r="FW2" s="440"/>
      <c r="FX2" s="440"/>
      <c r="FY2" s="440"/>
      <c r="FZ2" s="440"/>
      <c r="GA2" s="440"/>
      <c r="GB2" s="440"/>
      <c r="GC2" s="440"/>
      <c r="GD2" s="440"/>
      <c r="GE2" s="440"/>
      <c r="GF2" s="440"/>
      <c r="GG2" s="440"/>
      <c r="GH2" s="440"/>
      <c r="GI2" s="440"/>
      <c r="GJ2" s="440"/>
      <c r="GK2" s="440"/>
      <c r="GL2" s="440"/>
      <c r="GM2" s="440"/>
      <c r="GN2" s="440"/>
      <c r="GO2" s="440"/>
      <c r="GP2" s="440"/>
      <c r="GQ2" s="440"/>
      <c r="GR2" s="440"/>
      <c r="GS2" s="440"/>
      <c r="GT2" s="440"/>
      <c r="GU2" s="440"/>
      <c r="GV2" s="440"/>
      <c r="GW2" s="440"/>
      <c r="GX2" s="440"/>
      <c r="GY2" s="440"/>
      <c r="GZ2" s="440"/>
      <c r="HA2" s="440"/>
      <c r="HB2" s="440"/>
      <c r="HC2" s="440"/>
      <c r="HD2" s="440"/>
      <c r="HE2" s="440"/>
      <c r="HF2" s="440"/>
      <c r="HG2" s="440"/>
      <c r="HH2" s="440"/>
      <c r="HI2" s="440"/>
      <c r="HJ2" s="440"/>
      <c r="HK2" s="440"/>
      <c r="HL2" s="440"/>
      <c r="HM2" s="440"/>
      <c r="HN2" s="440"/>
      <c r="HO2" s="440"/>
      <c r="HP2" s="440"/>
      <c r="HQ2" s="440"/>
      <c r="HR2" s="440"/>
      <c r="HS2" s="440"/>
      <c r="HT2" s="440"/>
      <c r="HU2" s="440"/>
      <c r="HV2" s="440"/>
      <c r="HW2" s="440"/>
      <c r="HX2" s="440"/>
      <c r="HY2" s="440"/>
      <c r="HZ2" s="440"/>
      <c r="IA2" s="440"/>
      <c r="IB2" s="440"/>
      <c r="IC2" s="440"/>
      <c r="ID2" s="440"/>
      <c r="IE2" s="440"/>
      <c r="IF2" s="440"/>
      <c r="IG2" s="440"/>
      <c r="IH2" s="440"/>
      <c r="II2" s="440"/>
      <c r="IJ2" s="440"/>
      <c r="IK2" s="440"/>
      <c r="IL2" s="440"/>
      <c r="IM2" s="440"/>
      <c r="IN2" s="440"/>
      <c r="IO2" s="440"/>
      <c r="IP2" s="440"/>
      <c r="IQ2" s="440"/>
      <c r="IR2" s="440"/>
      <c r="IS2" s="440"/>
      <c r="IT2" s="440"/>
      <c r="IU2" s="440"/>
      <c r="IV2" s="440"/>
    </row>
    <row r="3" s="255" customFormat="1" ht="24" customHeight="1" spans="1:256">
      <c r="A3" s="441"/>
      <c r="B3" s="442" t="s">
        <v>107</v>
      </c>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41"/>
      <c r="BX3" s="441"/>
      <c r="BY3" s="441"/>
      <c r="BZ3" s="441"/>
      <c r="CA3" s="441"/>
      <c r="CB3" s="441"/>
      <c r="CC3" s="441"/>
      <c r="CD3" s="441"/>
      <c r="CE3" s="441"/>
      <c r="CF3" s="441"/>
      <c r="CG3" s="441"/>
      <c r="CH3" s="441"/>
      <c r="CI3" s="441"/>
      <c r="CJ3" s="441"/>
      <c r="CK3" s="441"/>
      <c r="CL3" s="441"/>
      <c r="CM3" s="441"/>
      <c r="CN3" s="441"/>
      <c r="CO3" s="441"/>
      <c r="CP3" s="441"/>
      <c r="CQ3" s="441"/>
      <c r="CR3" s="441"/>
      <c r="CS3" s="441"/>
      <c r="CT3" s="441"/>
      <c r="CU3" s="441"/>
      <c r="CV3" s="441"/>
      <c r="CW3" s="441"/>
      <c r="CX3" s="441"/>
      <c r="CY3" s="441"/>
      <c r="CZ3" s="441"/>
      <c r="DA3" s="441"/>
      <c r="DB3" s="441"/>
      <c r="DC3" s="441"/>
      <c r="DD3" s="441"/>
      <c r="DE3" s="441"/>
      <c r="DF3" s="441"/>
      <c r="DG3" s="441"/>
      <c r="DH3" s="441"/>
      <c r="DI3" s="441"/>
      <c r="DJ3" s="441"/>
      <c r="DK3" s="441"/>
      <c r="DL3" s="441"/>
      <c r="DM3" s="441"/>
      <c r="DN3" s="441"/>
      <c r="DO3" s="441"/>
      <c r="DP3" s="441"/>
      <c r="DQ3" s="441"/>
      <c r="DR3" s="441"/>
      <c r="DS3" s="441"/>
      <c r="DT3" s="441"/>
      <c r="DU3" s="441"/>
      <c r="DV3" s="441"/>
      <c r="DW3" s="441"/>
      <c r="DX3" s="441"/>
      <c r="DY3" s="441"/>
      <c r="DZ3" s="441"/>
      <c r="EA3" s="441"/>
      <c r="EB3" s="441"/>
      <c r="EC3" s="441"/>
      <c r="ED3" s="441"/>
      <c r="EE3" s="441"/>
      <c r="EF3" s="441"/>
      <c r="EG3" s="441"/>
      <c r="EH3" s="441"/>
      <c r="EI3" s="441"/>
      <c r="EJ3" s="441"/>
      <c r="EK3" s="441"/>
      <c r="EL3" s="441"/>
      <c r="EM3" s="441"/>
      <c r="EN3" s="441"/>
      <c r="EO3" s="441"/>
      <c r="EP3" s="441"/>
      <c r="EQ3" s="441"/>
      <c r="ER3" s="441"/>
      <c r="ES3" s="441"/>
      <c r="ET3" s="441"/>
      <c r="EU3" s="441"/>
      <c r="EV3" s="441"/>
      <c r="EW3" s="441"/>
      <c r="EX3" s="441"/>
      <c r="EY3" s="441"/>
      <c r="EZ3" s="441"/>
      <c r="FA3" s="441"/>
      <c r="FB3" s="441"/>
      <c r="FC3" s="441"/>
      <c r="FD3" s="441"/>
      <c r="FE3" s="441"/>
      <c r="FF3" s="441"/>
      <c r="FG3" s="441"/>
      <c r="FH3" s="441"/>
      <c r="FI3" s="441"/>
      <c r="FJ3" s="441"/>
      <c r="FK3" s="441"/>
      <c r="FL3" s="441"/>
      <c r="FM3" s="441"/>
      <c r="FN3" s="441"/>
      <c r="FO3" s="441"/>
      <c r="FP3" s="441"/>
      <c r="FQ3" s="441"/>
      <c r="FR3" s="441"/>
      <c r="FS3" s="441"/>
      <c r="FT3" s="441"/>
      <c r="FU3" s="441"/>
      <c r="FV3" s="441"/>
      <c r="FW3" s="441"/>
      <c r="FX3" s="441"/>
      <c r="FY3" s="441"/>
      <c r="FZ3" s="441"/>
      <c r="GA3" s="441"/>
      <c r="GB3" s="441"/>
      <c r="GC3" s="441"/>
      <c r="GD3" s="441"/>
      <c r="GE3" s="441"/>
      <c r="GF3" s="441"/>
      <c r="GG3" s="441"/>
      <c r="GH3" s="441"/>
      <c r="GI3" s="441"/>
      <c r="GJ3" s="441"/>
      <c r="GK3" s="441"/>
      <c r="GL3" s="441"/>
      <c r="GM3" s="441"/>
      <c r="GN3" s="441"/>
      <c r="GO3" s="441"/>
      <c r="GP3" s="441"/>
      <c r="GQ3" s="441"/>
      <c r="GR3" s="441"/>
      <c r="GS3" s="441"/>
      <c r="GT3" s="441"/>
      <c r="GU3" s="441"/>
      <c r="GV3" s="441"/>
      <c r="GW3" s="441"/>
      <c r="GX3" s="441"/>
      <c r="GY3" s="441"/>
      <c r="GZ3" s="441"/>
      <c r="HA3" s="441"/>
      <c r="HB3" s="441"/>
      <c r="HC3" s="441"/>
      <c r="HD3" s="441"/>
      <c r="HE3" s="441"/>
      <c r="HF3" s="441"/>
      <c r="HG3" s="441"/>
      <c r="HH3" s="441"/>
      <c r="HI3" s="441"/>
      <c r="HJ3" s="441"/>
      <c r="HK3" s="441"/>
      <c r="HL3" s="441"/>
      <c r="HM3" s="441"/>
      <c r="HN3" s="441"/>
      <c r="HO3" s="441"/>
      <c r="HP3" s="441"/>
      <c r="HQ3" s="441"/>
      <c r="HR3" s="441"/>
      <c r="HS3" s="441"/>
      <c r="HT3" s="441"/>
      <c r="HU3" s="441"/>
      <c r="HV3" s="441"/>
      <c r="HW3" s="441"/>
      <c r="HX3" s="441"/>
      <c r="HY3" s="441"/>
      <c r="HZ3" s="441"/>
      <c r="IA3" s="441"/>
      <c r="IB3" s="441"/>
      <c r="IC3" s="441"/>
      <c r="ID3" s="441"/>
      <c r="IE3" s="441"/>
      <c r="IF3" s="441"/>
      <c r="IG3" s="441"/>
      <c r="IH3" s="441"/>
      <c r="II3" s="441"/>
      <c r="IJ3" s="441"/>
      <c r="IK3" s="441"/>
      <c r="IL3" s="441"/>
      <c r="IM3" s="441"/>
      <c r="IN3" s="441"/>
      <c r="IO3" s="441"/>
      <c r="IP3" s="441"/>
      <c r="IQ3" s="441"/>
      <c r="IR3" s="441"/>
      <c r="IS3" s="441"/>
      <c r="IT3" s="441"/>
      <c r="IU3" s="441"/>
      <c r="IV3" s="441"/>
    </row>
    <row r="4" ht="25.15" customHeight="1" spans="1:256">
      <c r="A4" s="443" t="s">
        <v>1172</v>
      </c>
      <c r="B4" s="444" t="s">
        <v>43</v>
      </c>
      <c r="C4" s="445"/>
      <c r="D4" s="445"/>
      <c r="E4" s="445"/>
      <c r="F4" s="445"/>
      <c r="G4" s="445"/>
      <c r="H4" s="445"/>
      <c r="I4" s="445"/>
      <c r="J4" s="445"/>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c r="AU4" s="445"/>
      <c r="AV4" s="445"/>
      <c r="AW4" s="445"/>
      <c r="AX4" s="445"/>
      <c r="AY4" s="445"/>
      <c r="AZ4" s="445"/>
      <c r="BA4" s="445"/>
      <c r="BB4" s="445"/>
      <c r="BC4" s="445"/>
      <c r="BD4" s="445"/>
      <c r="BE4" s="445"/>
      <c r="BF4" s="445"/>
      <c r="BG4" s="445"/>
      <c r="BH4" s="445"/>
      <c r="BI4" s="445"/>
      <c r="BJ4" s="445"/>
      <c r="BK4" s="445"/>
      <c r="BL4" s="445"/>
      <c r="BM4" s="445"/>
      <c r="BN4" s="445"/>
      <c r="BO4" s="445"/>
      <c r="BP4" s="445"/>
      <c r="BQ4" s="445"/>
      <c r="BR4" s="445"/>
      <c r="BS4" s="445"/>
      <c r="BT4" s="445"/>
      <c r="BU4" s="445"/>
      <c r="BV4" s="445"/>
      <c r="BW4" s="445"/>
      <c r="BX4" s="445"/>
      <c r="BY4" s="445"/>
      <c r="BZ4" s="445"/>
      <c r="CA4" s="445"/>
      <c r="CB4" s="445"/>
      <c r="CC4" s="445"/>
      <c r="CD4" s="445"/>
      <c r="CE4" s="445"/>
      <c r="CF4" s="445"/>
      <c r="CG4" s="445"/>
      <c r="CH4" s="445"/>
      <c r="CI4" s="445"/>
      <c r="CJ4" s="445"/>
      <c r="CK4" s="445"/>
      <c r="CL4" s="445"/>
      <c r="CM4" s="445"/>
      <c r="CN4" s="445"/>
      <c r="CO4" s="445"/>
      <c r="CP4" s="445"/>
      <c r="CQ4" s="445"/>
      <c r="CR4" s="445"/>
      <c r="CS4" s="445"/>
      <c r="CT4" s="445"/>
      <c r="CU4" s="445"/>
      <c r="CV4" s="445"/>
      <c r="CW4" s="445"/>
      <c r="CX4" s="445"/>
      <c r="CY4" s="445"/>
      <c r="CZ4" s="445"/>
      <c r="DA4" s="445"/>
      <c r="DB4" s="445"/>
      <c r="DC4" s="445"/>
      <c r="DD4" s="445"/>
      <c r="DE4" s="445"/>
      <c r="DF4" s="445"/>
      <c r="DG4" s="445"/>
      <c r="DH4" s="445"/>
      <c r="DI4" s="445"/>
      <c r="DJ4" s="445"/>
      <c r="DK4" s="445"/>
      <c r="DL4" s="445"/>
      <c r="DM4" s="445"/>
      <c r="DN4" s="445"/>
      <c r="DO4" s="445"/>
      <c r="DP4" s="445"/>
      <c r="DQ4" s="445"/>
      <c r="DR4" s="445"/>
      <c r="DS4" s="445"/>
      <c r="DT4" s="445"/>
      <c r="DU4" s="445"/>
      <c r="DV4" s="445"/>
      <c r="DW4" s="445"/>
      <c r="DX4" s="445"/>
      <c r="DY4" s="445"/>
      <c r="DZ4" s="445"/>
      <c r="EA4" s="445"/>
      <c r="EB4" s="445"/>
      <c r="EC4" s="445"/>
      <c r="ED4" s="445"/>
      <c r="EE4" s="445"/>
      <c r="EF4" s="445"/>
      <c r="EG4" s="445"/>
      <c r="EH4" s="445"/>
      <c r="EI4" s="445"/>
      <c r="EJ4" s="445"/>
      <c r="EK4" s="445"/>
      <c r="EL4" s="445"/>
      <c r="EM4" s="445"/>
      <c r="EN4" s="445"/>
      <c r="EO4" s="445"/>
      <c r="EP4" s="445"/>
      <c r="EQ4" s="445"/>
      <c r="ER4" s="445"/>
      <c r="ES4" s="445"/>
      <c r="ET4" s="445"/>
      <c r="EU4" s="445"/>
      <c r="EV4" s="445"/>
      <c r="EW4" s="445"/>
      <c r="EX4" s="445"/>
      <c r="EY4" s="445"/>
      <c r="EZ4" s="445"/>
      <c r="FA4" s="445"/>
      <c r="FB4" s="445"/>
      <c r="FC4" s="445"/>
      <c r="FD4" s="445"/>
      <c r="FE4" s="445"/>
      <c r="FF4" s="445"/>
      <c r="FG4" s="445"/>
      <c r="FH4" s="445"/>
      <c r="FI4" s="445"/>
      <c r="FJ4" s="445"/>
      <c r="FK4" s="445"/>
      <c r="FL4" s="445"/>
      <c r="FM4" s="445"/>
      <c r="FN4" s="445"/>
      <c r="FO4" s="445"/>
      <c r="FP4" s="445"/>
      <c r="FQ4" s="445"/>
      <c r="FR4" s="445"/>
      <c r="FS4" s="445"/>
      <c r="FT4" s="445"/>
      <c r="FU4" s="445"/>
      <c r="FV4" s="445"/>
      <c r="FW4" s="445"/>
      <c r="FX4" s="445"/>
      <c r="FY4" s="445"/>
      <c r="FZ4" s="445"/>
      <c r="GA4" s="445"/>
      <c r="GB4" s="445"/>
      <c r="GC4" s="445"/>
      <c r="GD4" s="445"/>
      <c r="GE4" s="445"/>
      <c r="GF4" s="445"/>
      <c r="GG4" s="445"/>
      <c r="GH4" s="445"/>
      <c r="GI4" s="445"/>
      <c r="GJ4" s="445"/>
      <c r="GK4" s="445"/>
      <c r="GL4" s="445"/>
      <c r="GM4" s="445"/>
      <c r="GN4" s="445"/>
      <c r="GO4" s="445"/>
      <c r="GP4" s="445"/>
      <c r="GQ4" s="445"/>
      <c r="GR4" s="445"/>
      <c r="GS4" s="445"/>
      <c r="GT4" s="445"/>
      <c r="GU4" s="445"/>
      <c r="GV4" s="445"/>
      <c r="GW4" s="445"/>
      <c r="GX4" s="445"/>
      <c r="GY4" s="445"/>
      <c r="GZ4" s="445"/>
      <c r="HA4" s="445"/>
      <c r="HB4" s="445"/>
      <c r="HC4" s="445"/>
      <c r="HD4" s="445"/>
      <c r="HE4" s="445"/>
      <c r="HF4" s="445"/>
      <c r="HG4" s="445"/>
      <c r="HH4" s="445"/>
      <c r="HI4" s="445"/>
      <c r="HJ4" s="445"/>
      <c r="HK4" s="445"/>
      <c r="HL4" s="445"/>
      <c r="HM4" s="445"/>
      <c r="HN4" s="445"/>
      <c r="HO4" s="445"/>
      <c r="HP4" s="445"/>
      <c r="HQ4" s="445"/>
      <c r="HR4" s="445"/>
      <c r="HS4" s="445"/>
      <c r="HT4" s="445"/>
      <c r="HU4" s="445"/>
      <c r="HV4" s="445"/>
      <c r="HW4" s="445"/>
      <c r="HX4" s="445"/>
      <c r="HY4" s="445"/>
      <c r="HZ4" s="445"/>
      <c r="IA4" s="445"/>
      <c r="IB4" s="445"/>
      <c r="IC4" s="445"/>
      <c r="ID4" s="445"/>
      <c r="IE4" s="445"/>
      <c r="IF4" s="445"/>
      <c r="IG4" s="445"/>
      <c r="IH4" s="445"/>
      <c r="II4" s="445"/>
      <c r="IJ4" s="445"/>
      <c r="IK4" s="445"/>
      <c r="IL4" s="445"/>
      <c r="IM4" s="445"/>
      <c r="IN4" s="445"/>
      <c r="IO4" s="445"/>
      <c r="IP4" s="445"/>
      <c r="IQ4" s="445"/>
      <c r="IR4" s="445"/>
      <c r="IS4" s="445"/>
      <c r="IT4" s="445"/>
      <c r="IU4" s="445"/>
      <c r="IV4" s="445"/>
    </row>
    <row r="5" ht="25.15" customHeight="1" spans="1:2">
      <c r="A5" s="443" t="s">
        <v>1173</v>
      </c>
      <c r="B5" s="446"/>
    </row>
    <row r="6" ht="25.15" customHeight="1" spans="1:2">
      <c r="A6" s="447" t="s">
        <v>1174</v>
      </c>
      <c r="B6" s="448"/>
    </row>
    <row r="7" ht="25.15" customHeight="1" spans="1:2">
      <c r="A7" s="449" t="s">
        <v>1175</v>
      </c>
      <c r="B7" s="448"/>
    </row>
    <row r="8" ht="25.15" customHeight="1" spans="1:2">
      <c r="A8" s="450" t="s">
        <v>1176</v>
      </c>
      <c r="B8" s="451"/>
    </row>
    <row r="9" ht="25.15" customHeight="1" spans="1:2">
      <c r="A9" s="452" t="s">
        <v>1177</v>
      </c>
      <c r="B9" s="451"/>
    </row>
    <row r="10" ht="25.15" customHeight="1" spans="1:2">
      <c r="A10" s="452"/>
      <c r="B10" s="451"/>
    </row>
    <row r="11" ht="25.15" customHeight="1" spans="1:2">
      <c r="A11" s="449" t="s">
        <v>1178</v>
      </c>
      <c r="B11" s="448"/>
    </row>
    <row r="12" ht="25.15" customHeight="1" spans="1:2">
      <c r="A12" s="453" t="s">
        <v>1179</v>
      </c>
      <c r="B12" s="451"/>
    </row>
    <row r="13" ht="25.15" customHeight="1" spans="1:2">
      <c r="A13" s="454" t="s">
        <v>1180</v>
      </c>
      <c r="B13" s="451"/>
    </row>
    <row r="14" ht="25.15" customHeight="1" spans="1:2">
      <c r="A14" s="454" t="s">
        <v>1181</v>
      </c>
      <c r="B14" s="451"/>
    </row>
    <row r="15" ht="25.15" customHeight="1" spans="1:2">
      <c r="A15" s="454" t="s">
        <v>1182</v>
      </c>
      <c r="B15" s="451"/>
    </row>
    <row r="16" ht="25.15" customHeight="1" spans="1:2">
      <c r="A16" s="454" t="s">
        <v>1183</v>
      </c>
      <c r="B16" s="451"/>
    </row>
    <row r="17" ht="25.15" customHeight="1" spans="1:2">
      <c r="A17" s="455" t="s">
        <v>1184</v>
      </c>
      <c r="B17" s="451"/>
    </row>
    <row r="18" ht="25.15" customHeight="1" spans="1:2">
      <c r="A18" s="455" t="s">
        <v>1185</v>
      </c>
      <c r="B18" s="451"/>
    </row>
    <row r="19" ht="25.15" customHeight="1" spans="1:2">
      <c r="A19" s="455" t="s">
        <v>1186</v>
      </c>
      <c r="B19" s="451"/>
    </row>
    <row r="20" ht="25.15" customHeight="1" spans="1:2">
      <c r="A20" s="455" t="s">
        <v>1187</v>
      </c>
      <c r="B20" s="451"/>
    </row>
    <row r="21" ht="25.15" customHeight="1" spans="1:2">
      <c r="A21" s="455" t="s">
        <v>1188</v>
      </c>
      <c r="B21" s="451"/>
    </row>
    <row r="22" ht="25.15" customHeight="1" spans="1:2">
      <c r="A22" s="455" t="s">
        <v>1189</v>
      </c>
      <c r="B22" s="451"/>
    </row>
    <row r="23" ht="25.15" customHeight="1" spans="1:2">
      <c r="A23" s="455" t="s">
        <v>1190</v>
      </c>
      <c r="B23" s="451"/>
    </row>
    <row r="24" ht="25.15" customHeight="1" spans="1:2">
      <c r="A24" s="455" t="s">
        <v>1191</v>
      </c>
      <c r="B24" s="451"/>
    </row>
    <row r="25" ht="25.15" customHeight="1" spans="1:2">
      <c r="A25" s="455"/>
      <c r="B25" s="451"/>
    </row>
    <row r="26" ht="25.15" customHeight="1" spans="1:2">
      <c r="A26" s="449" t="s">
        <v>1192</v>
      </c>
      <c r="B26" s="448"/>
    </row>
    <row r="27" ht="25.15" customHeight="1" spans="1:2">
      <c r="A27" s="456" t="s">
        <v>1193</v>
      </c>
      <c r="B27" s="451"/>
    </row>
    <row r="28" ht="25.15" customHeight="1" spans="1:2">
      <c r="A28" s="456" t="s">
        <v>1194</v>
      </c>
      <c r="B28" s="451"/>
    </row>
    <row r="29" ht="25.15" customHeight="1" spans="1:2">
      <c r="A29" s="456" t="s">
        <v>1195</v>
      </c>
      <c r="B29" s="451"/>
    </row>
    <row r="30" ht="25.15" customHeight="1" spans="1:2">
      <c r="A30" s="456" t="s">
        <v>1196</v>
      </c>
      <c r="B30" s="451"/>
    </row>
    <row r="31" ht="25.15" customHeight="1" spans="1:2">
      <c r="A31" s="456"/>
      <c r="B31" s="451"/>
    </row>
    <row r="32" spans="1:2">
      <c r="A32" s="457" t="s">
        <v>1197</v>
      </c>
      <c r="B32" s="457"/>
    </row>
  </sheetData>
  <sheetProtection formatCells="0" insertHyperlinks="0" autoFilter="0"/>
  <mergeCells count="2">
    <mergeCell ref="A2:B2"/>
    <mergeCell ref="A32:B32"/>
  </mergeCells>
  <printOptions horizontalCentered="1"/>
  <pageMargins left="0.709027777777778" right="0.709027777777778" top="0.75" bottom="0.75" header="0.309027777777778" footer="0.309027777777778"/>
  <pageSetup paperSize="9" scale="92" fitToHeight="0" orientation="portrait"/>
  <headerFooter>
    <oddFooter>&amp;C第 &amp;P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7"/>
  <sheetViews>
    <sheetView workbookViewId="0">
      <pane xSplit="1" ySplit="4" topLeftCell="B5" activePane="bottomRight" state="frozen"/>
      <selection/>
      <selection pane="topRight"/>
      <selection pane="bottomLeft"/>
      <selection pane="bottomRight" activeCell="B7" sqref="B7"/>
    </sheetView>
  </sheetViews>
  <sheetFormatPr defaultColWidth="8.88333333333333" defaultRowHeight="14.25" outlineLevelCol="1"/>
  <cols>
    <col min="1" max="1" width="46.1333333333333" style="429" customWidth="1"/>
    <col min="2" max="2" width="39.1333333333333" style="429" customWidth="1"/>
    <col min="3" max="16384" width="8.88333333333333" style="429"/>
  </cols>
  <sheetData>
    <row r="1" s="427" customFormat="1" ht="18.6" customHeight="1" spans="1:1">
      <c r="A1" s="430" t="s">
        <v>1198</v>
      </c>
    </row>
    <row r="2" s="254" customFormat="1" ht="30.4" customHeight="1" spans="1:2">
      <c r="A2" s="431" t="s">
        <v>1199</v>
      </c>
      <c r="B2" s="431"/>
    </row>
    <row r="3" s="255" customFormat="1" ht="25.9" customHeight="1" spans="2:2">
      <c r="B3" s="432" t="s">
        <v>107</v>
      </c>
    </row>
    <row r="4" s="428" customFormat="1" ht="42.6" customHeight="1" spans="1:2">
      <c r="A4" s="433" t="s">
        <v>1200</v>
      </c>
      <c r="B4" s="433" t="s">
        <v>43</v>
      </c>
    </row>
    <row r="5" ht="42.6" customHeight="1" spans="1:2">
      <c r="A5" s="434"/>
      <c r="B5" s="435"/>
    </row>
    <row r="6" ht="42.6" customHeight="1" spans="1:2">
      <c r="A6" s="434"/>
      <c r="B6" s="435"/>
    </row>
    <row r="7" ht="42.6" customHeight="1" spans="1:2">
      <c r="A7" s="434"/>
      <c r="B7" s="435"/>
    </row>
    <row r="8" ht="42.6" customHeight="1" spans="1:2">
      <c r="A8" s="434"/>
      <c r="B8" s="435"/>
    </row>
    <row r="9" ht="42.6" customHeight="1" spans="1:2">
      <c r="A9" s="434"/>
      <c r="B9" s="435"/>
    </row>
    <row r="10" ht="42.6" customHeight="1" spans="1:2">
      <c r="A10" s="434"/>
      <c r="B10" s="435"/>
    </row>
    <row r="11" ht="42.6" customHeight="1" spans="1:2">
      <c r="A11" s="434"/>
      <c r="B11" s="435"/>
    </row>
    <row r="12" ht="42.6" customHeight="1" spans="1:2">
      <c r="A12" s="434"/>
      <c r="B12" s="435"/>
    </row>
    <row r="13" ht="42.6" customHeight="1" spans="1:2">
      <c r="A13" s="434"/>
      <c r="B13" s="435"/>
    </row>
    <row r="14" ht="42.6" customHeight="1" spans="1:2">
      <c r="A14" s="434"/>
      <c r="B14" s="435"/>
    </row>
    <row r="15" ht="42.6" customHeight="1" spans="1:2">
      <c r="A15" s="434"/>
      <c r="B15" s="435"/>
    </row>
    <row r="16" ht="42.6" customHeight="1" spans="1:2">
      <c r="A16" s="434" t="s">
        <v>1173</v>
      </c>
      <c r="B16" s="435"/>
    </row>
    <row r="17" ht="28.15" customHeight="1" spans="1:2">
      <c r="A17" s="436" t="s">
        <v>1201</v>
      </c>
      <c r="B17" s="436"/>
    </row>
  </sheetData>
  <sheetProtection formatCells="0" insertHyperlinks="0" autoFilter="0"/>
  <mergeCells count="2">
    <mergeCell ref="A2:B2"/>
    <mergeCell ref="A17:B17"/>
  </mergeCells>
  <printOptions horizontalCentered="1"/>
  <pageMargins left="0.709027777777778" right="0.709027777777778" top="0.75" bottom="0.75" header="0.309027777777778" footer="0.309027777777778"/>
  <pageSetup paperSize="9" fitToHeight="0" orientation="portrait"/>
  <headerFooter>
    <oddFooter>&amp;C第 &amp;P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H27"/>
  <sheetViews>
    <sheetView topLeftCell="C1" workbookViewId="0">
      <selection activeCell="B2" sqref="B2:H2"/>
    </sheetView>
  </sheetViews>
  <sheetFormatPr defaultColWidth="0" defaultRowHeight="15.75" outlineLevelCol="7"/>
  <cols>
    <col min="1" max="1" width="9" style="403" hidden="1" customWidth="1"/>
    <col min="2" max="2" width="4.88333333333333" style="404" hidden="1" customWidth="1"/>
    <col min="3" max="3" width="28.3833333333333" style="403" customWidth="1"/>
    <col min="4" max="4" width="11.1333333333333" style="405" customWidth="1"/>
    <col min="5" max="5" width="13.8833333333333" style="406" customWidth="1"/>
    <col min="6" max="6" width="12.5" style="403" customWidth="1"/>
    <col min="7" max="7" width="11.6333333333333" style="403" customWidth="1"/>
    <col min="8" max="8" width="8.38333333333333" style="403" customWidth="1"/>
    <col min="9" max="255" width="9" style="403" customWidth="1"/>
    <col min="256" max="256" width="9" style="403" hidden="1" customWidth="1"/>
    <col min="257" max="16384" width="9" style="403" hidden="1"/>
  </cols>
  <sheetData>
    <row r="1" s="398" customFormat="1" ht="24.6" customHeight="1" spans="2:5">
      <c r="B1" s="407"/>
      <c r="C1" s="408" t="s">
        <v>1202</v>
      </c>
      <c r="E1" s="419"/>
    </row>
    <row r="2" s="399" customFormat="1" ht="31.35" customHeight="1" spans="2:8">
      <c r="B2" s="409" t="s">
        <v>1203</v>
      </c>
      <c r="C2" s="409"/>
      <c r="D2" s="409"/>
      <c r="E2" s="409"/>
      <c r="F2" s="409"/>
      <c r="G2" s="409"/>
      <c r="H2" s="409"/>
    </row>
    <row r="3" s="400" customFormat="1" ht="19.15" customHeight="1" spans="2:8">
      <c r="B3" s="410"/>
      <c r="C3" s="410"/>
      <c r="D3" s="411"/>
      <c r="E3" s="420"/>
      <c r="G3" s="421" t="s">
        <v>107</v>
      </c>
      <c r="H3" s="422"/>
    </row>
    <row r="4" s="401" customFormat="1" ht="45" customHeight="1" spans="2:8">
      <c r="B4" s="412"/>
      <c r="C4" s="413" t="s">
        <v>1204</v>
      </c>
      <c r="D4" s="413" t="s">
        <v>1205</v>
      </c>
      <c r="E4" s="413" t="s">
        <v>1206</v>
      </c>
      <c r="F4" s="413" t="s">
        <v>43</v>
      </c>
      <c r="G4" s="423" t="s">
        <v>45</v>
      </c>
      <c r="H4" s="423" t="s">
        <v>1207</v>
      </c>
    </row>
    <row r="5" s="402" customFormat="1" ht="28.15" customHeight="1" spans="2:8">
      <c r="B5" s="412"/>
      <c r="C5" s="413" t="s">
        <v>1208</v>
      </c>
      <c r="D5" s="414"/>
      <c r="E5" s="414"/>
      <c r="F5" s="424"/>
      <c r="G5" s="424"/>
      <c r="H5" s="424"/>
    </row>
    <row r="6" s="402" customFormat="1" ht="28.15" customHeight="1" spans="2:8">
      <c r="B6" s="412"/>
      <c r="C6" s="415" t="s">
        <v>1209</v>
      </c>
      <c r="D6" s="414"/>
      <c r="E6" s="414"/>
      <c r="F6" s="424"/>
      <c r="G6" s="424"/>
      <c r="H6" s="424"/>
    </row>
    <row r="7" s="402" customFormat="1" ht="28.15" customHeight="1" spans="2:8">
      <c r="B7" s="412"/>
      <c r="C7" s="416" t="s">
        <v>1210</v>
      </c>
      <c r="D7" s="414"/>
      <c r="E7" s="414"/>
      <c r="F7" s="424"/>
      <c r="G7" s="424"/>
      <c r="H7" s="424"/>
    </row>
    <row r="8" s="402" customFormat="1" ht="28.15" customHeight="1" spans="2:8">
      <c r="B8" s="412"/>
      <c r="C8" s="416" t="s">
        <v>1211</v>
      </c>
      <c r="D8" s="414"/>
      <c r="E8" s="414"/>
      <c r="F8" s="424"/>
      <c r="G8" s="424"/>
      <c r="H8" s="424"/>
    </row>
    <row r="9" s="402" customFormat="1" ht="28.15" customHeight="1" spans="2:8">
      <c r="B9" s="412"/>
      <c r="C9" s="416" t="s">
        <v>1212</v>
      </c>
      <c r="D9" s="414"/>
      <c r="E9" s="414"/>
      <c r="F9" s="424"/>
      <c r="G9" s="424"/>
      <c r="H9" s="424"/>
    </row>
    <row r="10" s="402" customFormat="1" ht="28.15" customHeight="1" spans="2:8">
      <c r="B10" s="412"/>
      <c r="C10" s="416" t="s">
        <v>1213</v>
      </c>
      <c r="D10" s="414"/>
      <c r="E10" s="414"/>
      <c r="F10" s="424"/>
      <c r="G10" s="424"/>
      <c r="H10" s="424"/>
    </row>
    <row r="11" s="402" customFormat="1" ht="28.15" customHeight="1" spans="2:8">
      <c r="B11" s="412"/>
      <c r="C11" s="416" t="s">
        <v>1214</v>
      </c>
      <c r="D11" s="414"/>
      <c r="E11" s="414"/>
      <c r="F11" s="424"/>
      <c r="G11" s="424"/>
      <c r="H11" s="424"/>
    </row>
    <row r="12" s="402" customFormat="1" ht="28.15" customHeight="1" spans="2:8">
      <c r="B12" s="412"/>
      <c r="C12" s="416" t="s">
        <v>1215</v>
      </c>
      <c r="D12" s="414"/>
      <c r="E12" s="414"/>
      <c r="F12" s="424"/>
      <c r="G12" s="424"/>
      <c r="H12" s="424"/>
    </row>
    <row r="13" s="402" customFormat="1" ht="28.15" customHeight="1" spans="2:8">
      <c r="B13" s="412"/>
      <c r="C13" s="416" t="s">
        <v>1216</v>
      </c>
      <c r="D13" s="414"/>
      <c r="E13" s="414"/>
      <c r="F13" s="424"/>
      <c r="G13" s="424"/>
      <c r="H13" s="424"/>
    </row>
    <row r="14" s="402" customFormat="1" ht="28.15" customHeight="1" spans="2:8">
      <c r="B14" s="412"/>
      <c r="C14" s="416" t="s">
        <v>1217</v>
      </c>
      <c r="D14" s="414"/>
      <c r="E14" s="414"/>
      <c r="F14" s="424"/>
      <c r="G14" s="424"/>
      <c r="H14" s="424"/>
    </row>
    <row r="15" s="402" customFormat="1" ht="28.15" customHeight="1" spans="2:8">
      <c r="B15" s="412"/>
      <c r="C15" s="416" t="s">
        <v>1218</v>
      </c>
      <c r="D15" s="414"/>
      <c r="E15" s="414"/>
      <c r="F15" s="424"/>
      <c r="G15" s="424"/>
      <c r="H15" s="424"/>
    </row>
    <row r="16" s="402" customFormat="1" ht="28.15" customHeight="1" spans="2:8">
      <c r="B16" s="412"/>
      <c r="C16" s="416" t="s">
        <v>1219</v>
      </c>
      <c r="D16" s="414"/>
      <c r="E16" s="414"/>
      <c r="F16" s="424"/>
      <c r="G16" s="424"/>
      <c r="H16" s="424"/>
    </row>
    <row r="17" s="402" customFormat="1" ht="28.15" customHeight="1" spans="2:8">
      <c r="B17" s="412"/>
      <c r="C17" s="416" t="s">
        <v>1220</v>
      </c>
      <c r="D17" s="414"/>
      <c r="E17" s="414"/>
      <c r="F17" s="424"/>
      <c r="G17" s="424"/>
      <c r="H17" s="424"/>
    </row>
    <row r="18" s="402" customFormat="1" ht="28.15" customHeight="1" spans="2:8">
      <c r="B18" s="412"/>
      <c r="C18" s="416" t="s">
        <v>1221</v>
      </c>
      <c r="D18" s="414"/>
      <c r="E18" s="414"/>
      <c r="F18" s="424"/>
      <c r="G18" s="424"/>
      <c r="H18" s="424"/>
    </row>
    <row r="19" s="402" customFormat="1" ht="28.15" customHeight="1" spans="2:8">
      <c r="B19" s="412"/>
      <c r="C19" s="416" t="s">
        <v>1222</v>
      </c>
      <c r="D19" s="414"/>
      <c r="E19" s="414"/>
      <c r="F19" s="424"/>
      <c r="G19" s="424"/>
      <c r="H19" s="424"/>
    </row>
    <row r="20" s="402" customFormat="1" ht="28.15" customHeight="1" spans="2:8">
      <c r="B20" s="412"/>
      <c r="C20" s="416" t="s">
        <v>1223</v>
      </c>
      <c r="D20" s="414"/>
      <c r="E20" s="414"/>
      <c r="F20" s="424"/>
      <c r="G20" s="424"/>
      <c r="H20" s="424"/>
    </row>
    <row r="21" s="402" customFormat="1" ht="28.15" customHeight="1" spans="2:8">
      <c r="B21" s="412"/>
      <c r="C21" s="417" t="s">
        <v>1224</v>
      </c>
      <c r="D21" s="414"/>
      <c r="E21" s="414"/>
      <c r="F21" s="424"/>
      <c r="G21" s="424"/>
      <c r="H21" s="424"/>
    </row>
    <row r="22" s="402" customFormat="1" ht="28.15" customHeight="1" spans="2:8">
      <c r="B22" s="412"/>
      <c r="C22" s="416" t="s">
        <v>1225</v>
      </c>
      <c r="D22" s="414"/>
      <c r="E22" s="414"/>
      <c r="F22" s="424"/>
      <c r="G22" s="424"/>
      <c r="H22" s="424"/>
    </row>
    <row r="23" s="402" customFormat="1" ht="28.15" customHeight="1" spans="2:8">
      <c r="B23" s="412"/>
      <c r="C23" s="416" t="s">
        <v>1226</v>
      </c>
      <c r="D23" s="414"/>
      <c r="E23" s="414"/>
      <c r="F23" s="424"/>
      <c r="G23" s="424"/>
      <c r="H23" s="424"/>
    </row>
    <row r="24" s="402" customFormat="1" ht="28.15" customHeight="1" spans="2:8">
      <c r="B24" s="412"/>
      <c r="C24" s="416" t="s">
        <v>1227</v>
      </c>
      <c r="D24" s="414"/>
      <c r="E24" s="414"/>
      <c r="F24" s="424"/>
      <c r="G24" s="424"/>
      <c r="H24" s="424"/>
    </row>
    <row r="25" s="402" customFormat="1" ht="28.15" customHeight="1" spans="2:8">
      <c r="B25" s="412"/>
      <c r="C25" s="416" t="s">
        <v>1161</v>
      </c>
      <c r="D25" s="414"/>
      <c r="E25" s="414"/>
      <c r="F25" s="424"/>
      <c r="G25" s="424"/>
      <c r="H25" s="424"/>
    </row>
    <row r="26" s="402" customFormat="1" ht="28.15" customHeight="1" spans="2:8">
      <c r="B26" s="412"/>
      <c r="C26" s="415" t="s">
        <v>1228</v>
      </c>
      <c r="D26" s="414"/>
      <c r="E26" s="414"/>
      <c r="F26" s="424"/>
      <c r="G26" s="424"/>
      <c r="H26" s="424"/>
    </row>
    <row r="27" ht="22.35" customHeight="1" spans="3:8">
      <c r="C27" s="418" t="s">
        <v>1229</v>
      </c>
      <c r="D27" s="418"/>
      <c r="E27" s="425"/>
      <c r="F27" s="426"/>
      <c r="G27" s="426"/>
      <c r="H27" s="426"/>
    </row>
  </sheetData>
  <sheetProtection formatCells="0" insertHyperlinks="0" autoFilter="0"/>
  <mergeCells count="3">
    <mergeCell ref="B2:H2"/>
    <mergeCell ref="B3:C3"/>
    <mergeCell ref="G3:H3"/>
  </mergeCells>
  <pageMargins left="0.984027777777778" right="0.751388888888889" top="0.605555555555556" bottom="0.605555555555556" header="0.507638888888889" footer="0.507638888888889"/>
  <pageSetup paperSize="9" scale="98"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3"/>
  <sheetViews>
    <sheetView showZeros="0" view="pageBreakPreview" zoomScaleNormal="100" workbookViewId="0">
      <selection activeCell="B7" sqref="B7"/>
    </sheetView>
  </sheetViews>
  <sheetFormatPr defaultColWidth="9" defaultRowHeight="15.75"/>
  <cols>
    <col min="1" max="1" width="33.6333333333333" style="372" customWidth="1"/>
    <col min="2" max="2" width="14" style="372" customWidth="1"/>
    <col min="3" max="5" width="14" style="373" customWidth="1"/>
    <col min="6" max="7" width="11.5" style="372" customWidth="1"/>
    <col min="8" max="16384" width="9" style="372"/>
  </cols>
  <sheetData>
    <row r="1" s="364" customFormat="1" ht="24" customHeight="1" spans="1:4">
      <c r="A1" s="364" t="s">
        <v>1230</v>
      </c>
      <c r="D1" s="374"/>
    </row>
    <row r="2" s="365" customFormat="1" ht="60" customHeight="1" spans="1:5">
      <c r="A2" s="375" t="s">
        <v>1231</v>
      </c>
      <c r="B2" s="375"/>
      <c r="C2" s="376"/>
      <c r="D2" s="376"/>
      <c r="E2" s="376"/>
    </row>
    <row r="3" s="366" customFormat="1" ht="27" customHeight="1" spans="4:4">
      <c r="D3" s="366" t="s">
        <v>1232</v>
      </c>
    </row>
    <row r="4" s="367" customFormat="1" ht="30" customHeight="1" spans="1:5">
      <c r="A4" s="377" t="s">
        <v>1233</v>
      </c>
      <c r="B4" s="378" t="s">
        <v>1234</v>
      </c>
      <c r="C4" s="379" t="s">
        <v>42</v>
      </c>
      <c r="D4" s="379" t="s">
        <v>43</v>
      </c>
      <c r="E4" s="393" t="s">
        <v>1235</v>
      </c>
    </row>
    <row r="5" s="368" customFormat="1" ht="24" customHeight="1" spans="1:5">
      <c r="A5" s="380"/>
      <c r="B5" s="381"/>
      <c r="C5" s="382"/>
      <c r="D5" s="382"/>
      <c r="E5" s="394"/>
    </row>
    <row r="6" s="368" customFormat="1" ht="24" customHeight="1" spans="1:5">
      <c r="A6" s="380"/>
      <c r="B6" s="381"/>
      <c r="C6" s="382"/>
      <c r="D6" s="382"/>
      <c r="E6" s="394"/>
    </row>
    <row r="7" s="368" customFormat="1" ht="24" customHeight="1" spans="1:5">
      <c r="A7" s="380"/>
      <c r="B7" s="381"/>
      <c r="C7" s="382"/>
      <c r="D7" s="382"/>
      <c r="E7" s="394"/>
    </row>
    <row r="8" s="369" customFormat="1" ht="24" customHeight="1" spans="1:5">
      <c r="A8" s="380"/>
      <c r="B8" s="381"/>
      <c r="C8" s="383"/>
      <c r="D8" s="383"/>
      <c r="E8" s="394"/>
    </row>
    <row r="9" s="369" customFormat="1" ht="24" customHeight="1" spans="1:5">
      <c r="A9" s="380"/>
      <c r="B9" s="381"/>
      <c r="C9" s="382"/>
      <c r="D9" s="382"/>
      <c r="E9" s="394"/>
    </row>
    <row r="10" s="369" customFormat="1" ht="24" customHeight="1" spans="1:5">
      <c r="A10" s="380"/>
      <c r="B10" s="381"/>
      <c r="C10" s="382"/>
      <c r="D10" s="382"/>
      <c r="E10" s="394"/>
    </row>
    <row r="11" s="369" customFormat="1" ht="24" customHeight="1" spans="1:15">
      <c r="A11" s="384"/>
      <c r="B11" s="385"/>
      <c r="C11" s="382"/>
      <c r="D11" s="382"/>
      <c r="E11" s="394"/>
      <c r="O11" s="397"/>
    </row>
    <row r="12" s="369" customFormat="1" ht="24" customHeight="1" spans="1:15">
      <c r="A12" s="386" t="s">
        <v>1173</v>
      </c>
      <c r="B12" s="385"/>
      <c r="C12" s="382"/>
      <c r="D12" s="382"/>
      <c r="E12" s="394"/>
      <c r="O12" s="397"/>
    </row>
    <row r="13" s="370" customFormat="1" ht="24" customHeight="1" spans="1:5">
      <c r="A13" s="387" t="s">
        <v>1236</v>
      </c>
      <c r="B13" s="388"/>
      <c r="C13" s="388"/>
      <c r="D13" s="388"/>
      <c r="E13" s="395"/>
    </row>
    <row r="14" s="370" customFormat="1" ht="24" customHeight="1" spans="1:5">
      <c r="A14" s="389"/>
      <c r="B14" s="390"/>
      <c r="C14" s="391"/>
      <c r="D14" s="391"/>
      <c r="E14" s="396"/>
    </row>
    <row r="15" s="371" customFormat="1" ht="24" customHeight="1" spans="3:5">
      <c r="C15" s="392"/>
      <c r="D15" s="392"/>
      <c r="E15" s="392"/>
    </row>
    <row r="16" s="371" customFormat="1" ht="24" customHeight="1" spans="3:5">
      <c r="C16" s="392"/>
      <c r="D16" s="392"/>
      <c r="E16" s="392"/>
    </row>
    <row r="17" s="371" customFormat="1" ht="24" customHeight="1" spans="3:5">
      <c r="C17" s="392"/>
      <c r="D17" s="392"/>
      <c r="E17" s="392"/>
    </row>
    <row r="18" s="371" customFormat="1" ht="24" customHeight="1" spans="3:5">
      <c r="C18" s="392"/>
      <c r="D18" s="392"/>
      <c r="E18" s="392"/>
    </row>
    <row r="19" s="371" customFormat="1" ht="24" customHeight="1" spans="3:5">
      <c r="C19" s="392"/>
      <c r="D19" s="392"/>
      <c r="E19" s="392"/>
    </row>
    <row r="20" s="371" customFormat="1" ht="24" customHeight="1" spans="3:5">
      <c r="C20" s="392"/>
      <c r="D20" s="392"/>
      <c r="E20" s="392"/>
    </row>
    <row r="21" s="371" customFormat="1" ht="24" customHeight="1" spans="3:5">
      <c r="C21" s="392"/>
      <c r="D21" s="392"/>
      <c r="E21" s="392"/>
    </row>
    <row r="22" s="371" customFormat="1" ht="24" customHeight="1" spans="3:5">
      <c r="C22" s="392"/>
      <c r="D22" s="392"/>
      <c r="E22" s="392"/>
    </row>
    <row r="23" s="371" customFormat="1" ht="24" customHeight="1" spans="3:5">
      <c r="C23" s="392"/>
      <c r="D23" s="392"/>
      <c r="E23" s="392"/>
    </row>
    <row r="24" s="371" customFormat="1" ht="24" customHeight="1" spans="3:5">
      <c r="C24" s="392"/>
      <c r="D24" s="392"/>
      <c r="E24" s="392"/>
    </row>
    <row r="25" s="371" customFormat="1" ht="24" customHeight="1" spans="3:5">
      <c r="C25" s="392"/>
      <c r="D25" s="392"/>
      <c r="E25" s="392"/>
    </row>
    <row r="26" s="371" customFormat="1" ht="24" customHeight="1" spans="3:5">
      <c r="C26" s="392"/>
      <c r="D26" s="392"/>
      <c r="E26" s="392"/>
    </row>
    <row r="27" s="371" customFormat="1" ht="24" customHeight="1" spans="3:5">
      <c r="C27" s="392"/>
      <c r="D27" s="392"/>
      <c r="E27" s="392"/>
    </row>
    <row r="28" s="371" customFormat="1" ht="24" customHeight="1" spans="3:5">
      <c r="C28" s="392"/>
      <c r="D28" s="392"/>
      <c r="E28" s="392"/>
    </row>
    <row r="29" s="371" customFormat="1" ht="24" customHeight="1" spans="3:5">
      <c r="C29" s="392"/>
      <c r="D29" s="392"/>
      <c r="E29" s="392"/>
    </row>
    <row r="30" s="371" customFormat="1" ht="24" customHeight="1" spans="3:5">
      <c r="C30" s="392"/>
      <c r="D30" s="392"/>
      <c r="E30" s="392"/>
    </row>
    <row r="31" s="371" customFormat="1" ht="24" customHeight="1" spans="3:5">
      <c r="C31" s="392"/>
      <c r="D31" s="392"/>
      <c r="E31" s="392"/>
    </row>
    <row r="32" s="371" customFormat="1" ht="24" customHeight="1" spans="3:5">
      <c r="C32" s="392"/>
      <c r="D32" s="392"/>
      <c r="E32" s="392"/>
    </row>
    <row r="33" s="371" customFormat="1" ht="24" customHeight="1" spans="3:5">
      <c r="C33" s="392"/>
      <c r="D33" s="392"/>
      <c r="E33" s="392"/>
    </row>
    <row r="34" s="371" customFormat="1" ht="24" customHeight="1" spans="3:5">
      <c r="C34" s="392"/>
      <c r="D34" s="392"/>
      <c r="E34" s="392"/>
    </row>
    <row r="35" s="371" customFormat="1" ht="24" customHeight="1" spans="3:5">
      <c r="C35" s="392"/>
      <c r="D35" s="392"/>
      <c r="E35" s="392"/>
    </row>
    <row r="36" s="371" customFormat="1" ht="24" customHeight="1" spans="3:5">
      <c r="C36" s="392"/>
      <c r="D36" s="392"/>
      <c r="E36" s="392"/>
    </row>
    <row r="37" s="371" customFormat="1" ht="24" customHeight="1" spans="3:5">
      <c r="C37" s="392"/>
      <c r="D37" s="392"/>
      <c r="E37" s="392"/>
    </row>
    <row r="38" s="371" customFormat="1" ht="24" customHeight="1" spans="3:5">
      <c r="C38" s="392"/>
      <c r="D38" s="392"/>
      <c r="E38" s="392"/>
    </row>
    <row r="39" s="371" customFormat="1" ht="24" customHeight="1" spans="3:5">
      <c r="C39" s="392"/>
      <c r="D39" s="392"/>
      <c r="E39" s="392"/>
    </row>
    <row r="40" s="371" customFormat="1" ht="24" customHeight="1" spans="3:5">
      <c r="C40" s="392"/>
      <c r="D40" s="392"/>
      <c r="E40" s="392"/>
    </row>
    <row r="41" s="371" customFormat="1" ht="24" customHeight="1" spans="3:5">
      <c r="C41" s="392"/>
      <c r="D41" s="392"/>
      <c r="E41" s="392"/>
    </row>
    <row r="42" s="371" customFormat="1" ht="24" customHeight="1" spans="3:5">
      <c r="C42" s="392"/>
      <c r="D42" s="392"/>
      <c r="E42" s="392"/>
    </row>
    <row r="43" s="371" customFormat="1" ht="24" customHeight="1" spans="3:5">
      <c r="C43" s="392"/>
      <c r="D43" s="392"/>
      <c r="E43" s="392"/>
    </row>
    <row r="44" s="371" customFormat="1" ht="24" customHeight="1" spans="3:5">
      <c r="C44" s="392"/>
      <c r="D44" s="392"/>
      <c r="E44" s="392"/>
    </row>
    <row r="45" s="371" customFormat="1" ht="24" customHeight="1" spans="3:5">
      <c r="C45" s="392"/>
      <c r="D45" s="392"/>
      <c r="E45" s="392"/>
    </row>
    <row r="46" s="371" customFormat="1" ht="24" customHeight="1" spans="3:5">
      <c r="C46" s="392"/>
      <c r="D46" s="392"/>
      <c r="E46" s="392"/>
    </row>
    <row r="47" s="371" customFormat="1" ht="24" customHeight="1" spans="3:5">
      <c r="C47" s="392"/>
      <c r="D47" s="392"/>
      <c r="E47" s="392"/>
    </row>
    <row r="48" s="371" customFormat="1" ht="24" customHeight="1" spans="3:5">
      <c r="C48" s="392"/>
      <c r="D48" s="392"/>
      <c r="E48" s="392"/>
    </row>
    <row r="49" s="371" customFormat="1" ht="24" customHeight="1" spans="3:5">
      <c r="C49" s="392"/>
      <c r="D49" s="392"/>
      <c r="E49" s="392"/>
    </row>
    <row r="50" s="371" customFormat="1" ht="24" customHeight="1" spans="3:5">
      <c r="C50" s="392"/>
      <c r="D50" s="392"/>
      <c r="E50" s="392"/>
    </row>
    <row r="51" s="371" customFormat="1" ht="24" customHeight="1" spans="3:5">
      <c r="C51" s="392"/>
      <c r="D51" s="392"/>
      <c r="E51" s="392"/>
    </row>
    <row r="52" s="371" customFormat="1" ht="24" customHeight="1" spans="3:5">
      <c r="C52" s="392"/>
      <c r="D52" s="392"/>
      <c r="E52" s="392"/>
    </row>
    <row r="53" s="371" customFormat="1" ht="24" customHeight="1" spans="3:5">
      <c r="C53" s="392"/>
      <c r="D53" s="392"/>
      <c r="E53" s="392"/>
    </row>
    <row r="54" s="371" customFormat="1" ht="24" customHeight="1" spans="3:5">
      <c r="C54" s="392"/>
      <c r="D54" s="392"/>
      <c r="E54" s="392"/>
    </row>
    <row r="55" s="371" customFormat="1" ht="24" customHeight="1" spans="3:5">
      <c r="C55" s="392"/>
      <c r="D55" s="392"/>
      <c r="E55" s="392"/>
    </row>
    <row r="56" s="371" customFormat="1" ht="24" customHeight="1" spans="3:5">
      <c r="C56" s="392"/>
      <c r="D56" s="392"/>
      <c r="E56" s="392"/>
    </row>
    <row r="57" s="371" customFormat="1" ht="24" customHeight="1" spans="3:5">
      <c r="C57" s="392"/>
      <c r="D57" s="392"/>
      <c r="E57" s="392"/>
    </row>
    <row r="58" s="371" customFormat="1" ht="24" customHeight="1" spans="3:5">
      <c r="C58" s="392"/>
      <c r="D58" s="392"/>
      <c r="E58" s="392"/>
    </row>
    <row r="59" s="371" customFormat="1" ht="24" customHeight="1" spans="3:5">
      <c r="C59" s="392"/>
      <c r="D59" s="392"/>
      <c r="E59" s="392"/>
    </row>
    <row r="60" s="371" customFormat="1" ht="24" customHeight="1" spans="3:5">
      <c r="C60" s="392"/>
      <c r="D60" s="392"/>
      <c r="E60" s="392"/>
    </row>
    <row r="61" s="371" customFormat="1" ht="24" customHeight="1" spans="3:5">
      <c r="C61" s="392"/>
      <c r="D61" s="392"/>
      <c r="E61" s="392"/>
    </row>
    <row r="62" s="371" customFormat="1" ht="24" customHeight="1" spans="3:5">
      <c r="C62" s="392"/>
      <c r="D62" s="392"/>
      <c r="E62" s="392"/>
    </row>
    <row r="63" s="371" customFormat="1" ht="24" customHeight="1" spans="3:5">
      <c r="C63" s="392"/>
      <c r="D63" s="392"/>
      <c r="E63" s="392"/>
    </row>
    <row r="64" s="371" customFormat="1" ht="24" customHeight="1" spans="3:5">
      <c r="C64" s="392"/>
      <c r="D64" s="392"/>
      <c r="E64" s="392"/>
    </row>
    <row r="65" s="371" customFormat="1" ht="24" customHeight="1" spans="3:5">
      <c r="C65" s="392"/>
      <c r="D65" s="392"/>
      <c r="E65" s="392"/>
    </row>
    <row r="66" s="371" customFormat="1" ht="24" customHeight="1" spans="3:5">
      <c r="C66" s="392"/>
      <c r="D66" s="392"/>
      <c r="E66" s="392"/>
    </row>
    <row r="67" s="371" customFormat="1" ht="24" customHeight="1" spans="3:5">
      <c r="C67" s="392"/>
      <c r="D67" s="392"/>
      <c r="E67" s="392"/>
    </row>
    <row r="68" s="371" customFormat="1" ht="24" customHeight="1" spans="3:5">
      <c r="C68" s="392"/>
      <c r="D68" s="392"/>
      <c r="E68" s="392"/>
    </row>
    <row r="69" s="371" customFormat="1" ht="24" customHeight="1" spans="3:5">
      <c r="C69" s="392"/>
      <c r="D69" s="392"/>
      <c r="E69" s="392"/>
    </row>
    <row r="70" s="371" customFormat="1" ht="24" customHeight="1" spans="3:5">
      <c r="C70" s="392"/>
      <c r="D70" s="392"/>
      <c r="E70" s="392"/>
    </row>
    <row r="71" s="371" customFormat="1" ht="24" customHeight="1" spans="3:5">
      <c r="C71" s="392"/>
      <c r="D71" s="392"/>
      <c r="E71" s="392"/>
    </row>
    <row r="72" s="371" customFormat="1" ht="24" customHeight="1" spans="3:5">
      <c r="C72" s="392"/>
      <c r="D72" s="392"/>
      <c r="E72" s="392"/>
    </row>
    <row r="73" s="371" customFormat="1" ht="24" customHeight="1" spans="3:5">
      <c r="C73" s="392"/>
      <c r="D73" s="392"/>
      <c r="E73" s="392"/>
    </row>
    <row r="74" s="371" customFormat="1" ht="24" customHeight="1" spans="3:5">
      <c r="C74" s="392"/>
      <c r="D74" s="392"/>
      <c r="E74" s="392"/>
    </row>
    <row r="75" s="371" customFormat="1" ht="24" customHeight="1" spans="3:5">
      <c r="C75" s="392"/>
      <c r="D75" s="392"/>
      <c r="E75" s="392"/>
    </row>
    <row r="76" s="371" customFormat="1" ht="24" customHeight="1" spans="3:5">
      <c r="C76" s="392"/>
      <c r="D76" s="392"/>
      <c r="E76" s="392"/>
    </row>
    <row r="77" s="371" customFormat="1" ht="24" customHeight="1" spans="3:5">
      <c r="C77" s="392"/>
      <c r="D77" s="392"/>
      <c r="E77" s="392"/>
    </row>
    <row r="78" s="371" customFormat="1" ht="24" customHeight="1" spans="3:5">
      <c r="C78" s="392"/>
      <c r="D78" s="392"/>
      <c r="E78" s="392"/>
    </row>
    <row r="79" s="371" customFormat="1" ht="24" customHeight="1" spans="3:5">
      <c r="C79" s="392"/>
      <c r="D79" s="392"/>
      <c r="E79" s="392"/>
    </row>
    <row r="80" s="371" customFormat="1" ht="24" customHeight="1" spans="3:5">
      <c r="C80" s="392"/>
      <c r="D80" s="392"/>
      <c r="E80" s="392"/>
    </row>
    <row r="81" s="371" customFormat="1" ht="24" customHeight="1" spans="3:5">
      <c r="C81" s="392"/>
      <c r="D81" s="392"/>
      <c r="E81" s="392"/>
    </row>
    <row r="82" s="371" customFormat="1" ht="24" customHeight="1" spans="3:5">
      <c r="C82" s="392"/>
      <c r="D82" s="392"/>
      <c r="E82" s="392"/>
    </row>
    <row r="83" s="371" customFormat="1" ht="24" customHeight="1" spans="3:5">
      <c r="C83" s="392"/>
      <c r="D83" s="392"/>
      <c r="E83" s="392"/>
    </row>
  </sheetData>
  <mergeCells count="3">
    <mergeCell ref="A2:E2"/>
    <mergeCell ref="D3:E3"/>
    <mergeCell ref="A13:E1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2"/>
  <sheetViews>
    <sheetView workbookViewId="0">
      <pane xSplit="1" ySplit="4" topLeftCell="B5" activePane="bottomRight" state="frozen"/>
      <selection/>
      <selection pane="topRight"/>
      <selection pane="bottomLeft"/>
      <selection pane="bottomRight" activeCell="A4" sqref="A4:G21"/>
    </sheetView>
  </sheetViews>
  <sheetFormatPr defaultColWidth="43.8833333333333" defaultRowHeight="14.25" outlineLevelCol="6"/>
  <cols>
    <col min="1" max="1" width="54.6333333333333" style="284" customWidth="1"/>
    <col min="2" max="5" width="9.25" style="354" customWidth="1"/>
    <col min="6" max="6" width="13.6333333333333" style="355" customWidth="1"/>
    <col min="7" max="7" width="12.3833333333333" style="355" customWidth="1"/>
    <col min="8" max="16384" width="43.8833333333333" style="284"/>
  </cols>
  <sheetData>
    <row r="1" s="91" customFormat="1" ht="18.6" customHeight="1" spans="1:7">
      <c r="A1" s="98" t="s">
        <v>1237</v>
      </c>
      <c r="B1" s="356"/>
      <c r="C1" s="356"/>
      <c r="D1" s="356"/>
      <c r="E1" s="359"/>
      <c r="F1" s="360"/>
      <c r="G1" s="360"/>
    </row>
    <row r="2" s="256" customFormat="1" ht="27.95" customHeight="1" spans="1:7">
      <c r="A2" s="357" t="s">
        <v>1238</v>
      </c>
      <c r="B2" s="357"/>
      <c r="C2" s="357"/>
      <c r="D2" s="357"/>
      <c r="E2" s="357"/>
      <c r="F2" s="361"/>
      <c r="G2" s="361"/>
    </row>
    <row r="3" s="256" customFormat="1" spans="1:7">
      <c r="A3" s="218"/>
      <c r="B3" s="218"/>
      <c r="C3" s="218"/>
      <c r="D3" s="218"/>
      <c r="E3" s="218"/>
      <c r="F3" s="362"/>
      <c r="G3" s="362" t="s">
        <v>107</v>
      </c>
    </row>
    <row r="4" s="256" customFormat="1" ht="61" customHeight="1" spans="1:7">
      <c r="A4" s="288" t="s">
        <v>1101</v>
      </c>
      <c r="B4" s="288" t="s">
        <v>1239</v>
      </c>
      <c r="C4" s="288" t="s">
        <v>76</v>
      </c>
      <c r="D4" s="288" t="s">
        <v>1240</v>
      </c>
      <c r="E4" s="288" t="s">
        <v>43</v>
      </c>
      <c r="F4" s="200" t="s">
        <v>45</v>
      </c>
      <c r="G4" s="200" t="s">
        <v>1241</v>
      </c>
    </row>
    <row r="5" s="256" customFormat="1" ht="23.1" customHeight="1" spans="1:7">
      <c r="A5" s="358" t="s">
        <v>1242</v>
      </c>
      <c r="B5" s="309"/>
      <c r="C5" s="309"/>
      <c r="D5" s="310"/>
      <c r="E5" s="310"/>
      <c r="F5" s="324"/>
      <c r="G5" s="363"/>
    </row>
    <row r="6" s="256" customFormat="1" ht="23.1" customHeight="1" spans="1:7">
      <c r="A6" s="358" t="s">
        <v>1243</v>
      </c>
      <c r="B6" s="311"/>
      <c r="C6" s="311"/>
      <c r="D6" s="310"/>
      <c r="E6" s="310"/>
      <c r="F6" s="324"/>
      <c r="G6" s="363"/>
    </row>
    <row r="7" s="256" customFormat="1" ht="23.1" customHeight="1" spans="1:7">
      <c r="A7" s="358" t="s">
        <v>1244</v>
      </c>
      <c r="B7" s="312"/>
      <c r="C7" s="312"/>
      <c r="D7" s="310"/>
      <c r="E7" s="310"/>
      <c r="F7" s="324"/>
      <c r="G7" s="363"/>
    </row>
    <row r="8" s="256" customFormat="1" ht="23.1" customHeight="1" spans="1:7">
      <c r="A8" s="358" t="s">
        <v>1245</v>
      </c>
      <c r="B8" s="311"/>
      <c r="C8" s="311"/>
      <c r="D8" s="310"/>
      <c r="E8" s="310"/>
      <c r="F8" s="324"/>
      <c r="G8" s="363"/>
    </row>
    <row r="9" s="256" customFormat="1" ht="23.1" customHeight="1" spans="1:7">
      <c r="A9" s="358" t="s">
        <v>1246</v>
      </c>
      <c r="B9" s="311"/>
      <c r="C9" s="311"/>
      <c r="D9" s="310"/>
      <c r="E9" s="310"/>
      <c r="F9" s="324"/>
      <c r="G9" s="363"/>
    </row>
    <row r="10" s="256" customFormat="1" ht="23.1" customHeight="1" spans="1:7">
      <c r="A10" s="358" t="s">
        <v>1247</v>
      </c>
      <c r="B10" s="312">
        <v>110000</v>
      </c>
      <c r="C10" s="312">
        <v>110000</v>
      </c>
      <c r="D10" s="314">
        <v>180284</v>
      </c>
      <c r="E10" s="313">
        <v>215485</v>
      </c>
      <c r="F10" s="324">
        <f>E10/C10*100</f>
        <v>195.895454545455</v>
      </c>
      <c r="G10" s="363">
        <f>E10/D10*100</f>
        <v>119.525304519536</v>
      </c>
    </row>
    <row r="11" s="256" customFormat="1" ht="23.1" customHeight="1" spans="1:7">
      <c r="A11" s="358" t="s">
        <v>1248</v>
      </c>
      <c r="B11" s="311"/>
      <c r="C11" s="311"/>
      <c r="D11" s="313"/>
      <c r="E11" s="313"/>
      <c r="F11" s="324"/>
      <c r="G11" s="363"/>
    </row>
    <row r="12" s="256" customFormat="1" ht="23.1" customHeight="1" spans="1:7">
      <c r="A12" s="358" t="s">
        <v>1249</v>
      </c>
      <c r="B12" s="314"/>
      <c r="C12" s="314"/>
      <c r="D12" s="314"/>
      <c r="E12" s="313"/>
      <c r="F12" s="324"/>
      <c r="G12" s="363"/>
    </row>
    <row r="13" s="256" customFormat="1" ht="23.1" customHeight="1" spans="1:7">
      <c r="A13" s="358" t="s">
        <v>1250</v>
      </c>
      <c r="B13" s="311">
        <v>1000</v>
      </c>
      <c r="C13" s="311">
        <v>1000</v>
      </c>
      <c r="D13" s="311">
        <v>1218</v>
      </c>
      <c r="E13" s="315">
        <v>4632</v>
      </c>
      <c r="F13" s="324">
        <f>E13/C13*100</f>
        <v>463.2</v>
      </c>
      <c r="G13" s="363">
        <f>E13/D13*100</f>
        <v>380.295566502463</v>
      </c>
    </row>
    <row r="14" s="256" customFormat="1" ht="23.1" customHeight="1" spans="1:7">
      <c r="A14" s="358" t="s">
        <v>1251</v>
      </c>
      <c r="B14" s="311"/>
      <c r="C14" s="311"/>
      <c r="D14" s="315"/>
      <c r="E14" s="315"/>
      <c r="F14" s="324"/>
      <c r="G14" s="363"/>
    </row>
    <row r="15" s="256" customFormat="1" ht="23.1" customHeight="1" spans="1:7">
      <c r="A15" s="358" t="s">
        <v>1252</v>
      </c>
      <c r="B15" s="311"/>
      <c r="C15" s="311"/>
      <c r="D15" s="311"/>
      <c r="E15" s="313"/>
      <c r="F15" s="324"/>
      <c r="G15" s="363"/>
    </row>
    <row r="16" s="256" customFormat="1" ht="23.1" customHeight="1" spans="1:7">
      <c r="A16" s="358" t="s">
        <v>1253</v>
      </c>
      <c r="B16" s="311"/>
      <c r="C16" s="311"/>
      <c r="D16" s="315"/>
      <c r="E16" s="315"/>
      <c r="F16" s="324"/>
      <c r="G16" s="363"/>
    </row>
    <row r="17" s="256" customFormat="1" ht="23.1" customHeight="1" spans="1:7">
      <c r="A17" s="358" t="s">
        <v>1254</v>
      </c>
      <c r="B17" s="311"/>
      <c r="C17" s="311"/>
      <c r="D17" s="315"/>
      <c r="E17" s="315"/>
      <c r="F17" s="324"/>
      <c r="G17" s="363"/>
    </row>
    <row r="18" s="256" customFormat="1" ht="23.1" customHeight="1" spans="1:7">
      <c r="A18" s="358" t="s">
        <v>1255</v>
      </c>
      <c r="B18" s="311"/>
      <c r="C18" s="311"/>
      <c r="D18" s="315"/>
      <c r="E18" s="315"/>
      <c r="F18" s="324"/>
      <c r="G18" s="363"/>
    </row>
    <row r="19" s="256" customFormat="1" ht="23.1" customHeight="1" spans="1:7">
      <c r="A19" s="358" t="s">
        <v>1256</v>
      </c>
      <c r="B19" s="311"/>
      <c r="C19" s="311"/>
      <c r="D19" s="315"/>
      <c r="E19" s="315"/>
      <c r="F19" s="324"/>
      <c r="G19" s="363"/>
    </row>
    <row r="20" s="256" customFormat="1" ht="23.1" customHeight="1" spans="1:7">
      <c r="A20" s="358" t="s">
        <v>1257</v>
      </c>
      <c r="B20" s="311">
        <v>4000</v>
      </c>
      <c r="C20" s="311">
        <v>4000</v>
      </c>
      <c r="D20" s="315">
        <v>1100</v>
      </c>
      <c r="E20" s="315">
        <v>4217</v>
      </c>
      <c r="F20" s="324">
        <f>E20/C20*100</f>
        <v>105.425</v>
      </c>
      <c r="G20" s="363"/>
    </row>
    <row r="21" s="256" customFormat="1" ht="23.1" customHeight="1" spans="1:7">
      <c r="A21" s="316"/>
      <c r="B21" s="310"/>
      <c r="C21" s="310"/>
      <c r="D21" s="310"/>
      <c r="E21" s="310"/>
      <c r="F21" s="324"/>
      <c r="G21" s="363"/>
    </row>
    <row r="22" s="256" customFormat="1" ht="23.1" customHeight="1" spans="1:7">
      <c r="A22" s="288" t="s">
        <v>1258</v>
      </c>
      <c r="B22" s="318">
        <f>SUM(B5:B20)</f>
        <v>115000</v>
      </c>
      <c r="C22" s="318">
        <f>SUM(C5:C20)</f>
        <v>115000</v>
      </c>
      <c r="D22" s="318">
        <f>SUM(D5:D20)</f>
        <v>182602</v>
      </c>
      <c r="E22" s="318">
        <f>SUM(E5:E20)</f>
        <v>224334</v>
      </c>
      <c r="F22" s="324">
        <f>E22/C22*100</f>
        <v>195.073043478261</v>
      </c>
      <c r="G22" s="363">
        <f>E22/D22*100</f>
        <v>122.854076078028</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4"/>
  <sheetViews>
    <sheetView workbookViewId="0">
      <pane xSplit="1" ySplit="4" topLeftCell="B22" activePane="bottomRight" state="frozen"/>
      <selection/>
      <selection pane="topRight"/>
      <selection pane="bottomLeft"/>
      <selection pane="bottomRight" activeCell="B29" sqref="B29"/>
    </sheetView>
  </sheetViews>
  <sheetFormatPr defaultColWidth="43.8833333333333" defaultRowHeight="14.25" outlineLevelCol="6"/>
  <cols>
    <col min="1" max="1" width="59.5" style="339" customWidth="1"/>
    <col min="2" max="2" width="11" style="340" customWidth="1"/>
    <col min="3" max="4" width="10.1333333333333" style="340" customWidth="1"/>
    <col min="5" max="5" width="11.8833333333333" style="340" customWidth="1"/>
    <col min="6" max="6" width="10.1333333333333" style="341" customWidth="1"/>
    <col min="7" max="7" width="11.8833333333333" style="341" customWidth="1"/>
    <col min="8" max="12" width="13.1333333333333" style="342" customWidth="1"/>
    <col min="13" max="16384" width="43.8833333333333" style="342"/>
  </cols>
  <sheetData>
    <row r="1" s="91" customFormat="1" ht="18.6" customHeight="1" spans="1:7">
      <c r="A1" s="98" t="s">
        <v>1259</v>
      </c>
      <c r="B1" s="99"/>
      <c r="C1" s="99"/>
      <c r="D1" s="99"/>
      <c r="E1" s="233"/>
      <c r="F1" s="348"/>
      <c r="G1" s="348"/>
    </row>
    <row r="2" s="256" customFormat="1" ht="26.1" customHeight="1" spans="1:7">
      <c r="A2" s="343" t="s">
        <v>1260</v>
      </c>
      <c r="B2" s="343"/>
      <c r="C2" s="343"/>
      <c r="D2" s="343"/>
      <c r="E2" s="343"/>
      <c r="F2" s="349"/>
      <c r="G2" s="349"/>
    </row>
    <row r="3" s="256" customFormat="1" spans="2:7">
      <c r="B3" s="344"/>
      <c r="C3" s="344"/>
      <c r="D3" s="344"/>
      <c r="E3" s="344"/>
      <c r="F3" s="350"/>
      <c r="G3" s="350" t="s">
        <v>107</v>
      </c>
    </row>
    <row r="4" s="256" customFormat="1" ht="36.95" customHeight="1" spans="1:7">
      <c r="A4" s="288" t="s">
        <v>1101</v>
      </c>
      <c r="B4" s="288" t="s">
        <v>1239</v>
      </c>
      <c r="C4" s="288" t="s">
        <v>76</v>
      </c>
      <c r="D4" s="288" t="s">
        <v>154</v>
      </c>
      <c r="E4" s="288" t="s">
        <v>43</v>
      </c>
      <c r="F4" s="200" t="s">
        <v>1261</v>
      </c>
      <c r="G4" s="200" t="s">
        <v>1262</v>
      </c>
    </row>
    <row r="5" s="256" customFormat="1" ht="24.95" customHeight="1" spans="1:7">
      <c r="A5" s="289" t="s">
        <v>1263</v>
      </c>
      <c r="B5" s="290"/>
      <c r="C5" s="290"/>
      <c r="D5" s="291"/>
      <c r="E5" s="291"/>
      <c r="F5" s="351"/>
      <c r="G5" s="351"/>
    </row>
    <row r="6" s="256" customFormat="1" ht="21" customHeight="1" spans="1:7">
      <c r="A6" s="289" t="s">
        <v>1264</v>
      </c>
      <c r="B6" s="345"/>
      <c r="C6" s="345">
        <v>3</v>
      </c>
      <c r="D6" s="345">
        <v>3</v>
      </c>
      <c r="E6" s="345"/>
      <c r="F6" s="352"/>
      <c r="G6" s="352">
        <v>0</v>
      </c>
    </row>
    <row r="7" s="256" customFormat="1" ht="21" customHeight="1" spans="1:7">
      <c r="A7" s="289" t="s">
        <v>1265</v>
      </c>
      <c r="B7" s="290"/>
      <c r="C7" s="290"/>
      <c r="D7" s="290"/>
      <c r="E7" s="290"/>
      <c r="F7" s="352"/>
      <c r="G7" s="352"/>
    </row>
    <row r="8" s="256" customFormat="1" ht="21" customHeight="1" spans="1:7">
      <c r="A8" s="289" t="s">
        <v>1266</v>
      </c>
      <c r="B8" s="293">
        <v>93910</v>
      </c>
      <c r="C8" s="293">
        <v>197012</v>
      </c>
      <c r="D8" s="293">
        <v>196508</v>
      </c>
      <c r="E8" s="293">
        <v>232263</v>
      </c>
      <c r="F8" s="352">
        <v>247.325098498562</v>
      </c>
      <c r="G8" s="352">
        <v>118.195187982169</v>
      </c>
    </row>
    <row r="9" s="256" customFormat="1" ht="21" customHeight="1" spans="1:7">
      <c r="A9" s="289" t="s">
        <v>1267</v>
      </c>
      <c r="B9" s="293"/>
      <c r="C9" s="293"/>
      <c r="D9" s="293"/>
      <c r="E9" s="293"/>
      <c r="F9" s="352"/>
      <c r="G9" s="352"/>
    </row>
    <row r="10" s="256" customFormat="1" ht="21" customHeight="1" spans="1:7">
      <c r="A10" s="289" t="s">
        <v>1268</v>
      </c>
      <c r="B10" s="299"/>
      <c r="C10" s="299">
        <v>1563</v>
      </c>
      <c r="D10" s="299">
        <v>1563</v>
      </c>
      <c r="E10" s="299"/>
      <c r="F10" s="352"/>
      <c r="G10" s="352">
        <v>0</v>
      </c>
    </row>
    <row r="11" s="256" customFormat="1" ht="21" customHeight="1" spans="1:7">
      <c r="A11" s="289" t="s">
        <v>1269</v>
      </c>
      <c r="B11" s="299"/>
      <c r="C11" s="299"/>
      <c r="D11" s="299"/>
      <c r="E11" s="299"/>
      <c r="F11" s="352"/>
      <c r="G11" s="352"/>
    </row>
    <row r="12" s="256" customFormat="1" ht="21" customHeight="1" spans="1:7">
      <c r="A12" s="289" t="s">
        <v>1270</v>
      </c>
      <c r="B12" s="299"/>
      <c r="C12" s="299">
        <v>440</v>
      </c>
      <c r="D12" s="299">
        <v>440</v>
      </c>
      <c r="E12" s="299">
        <v>5</v>
      </c>
      <c r="F12" s="352"/>
      <c r="G12" s="352">
        <v>1.13636363636364</v>
      </c>
    </row>
    <row r="13" s="256" customFormat="1" ht="21" customHeight="1" spans="1:7">
      <c r="A13" s="289" t="s">
        <v>1271</v>
      </c>
      <c r="B13" s="295"/>
      <c r="C13" s="295">
        <v>533</v>
      </c>
      <c r="D13" s="296">
        <v>66</v>
      </c>
      <c r="E13" s="296">
        <v>496</v>
      </c>
      <c r="F13" s="352"/>
      <c r="G13" s="352">
        <v>751.515151515152</v>
      </c>
    </row>
    <row r="14" s="256" customFormat="1" ht="21" customHeight="1" spans="1:7">
      <c r="A14" s="289" t="s">
        <v>1272</v>
      </c>
      <c r="B14" s="290"/>
      <c r="C14" s="290"/>
      <c r="D14" s="297"/>
      <c r="E14" s="297"/>
      <c r="F14" s="352"/>
      <c r="G14" s="352"/>
    </row>
    <row r="15" s="256" customFormat="1" ht="21" customHeight="1" spans="1:7">
      <c r="A15" s="289" t="s">
        <v>1273</v>
      </c>
      <c r="B15" s="290"/>
      <c r="C15" s="290"/>
      <c r="D15" s="297"/>
      <c r="E15" s="297">
        <v>17850</v>
      </c>
      <c r="F15" s="352"/>
      <c r="G15" s="352" t="e">
        <v>#DIV/0!</v>
      </c>
    </row>
    <row r="16" s="256" customFormat="1" ht="21" customHeight="1" spans="1:7">
      <c r="A16" s="289" t="s">
        <v>1274</v>
      </c>
      <c r="B16" s="290"/>
      <c r="C16" s="290"/>
      <c r="D16" s="298"/>
      <c r="E16" s="298">
        <v>2418</v>
      </c>
      <c r="F16" s="352"/>
      <c r="G16" s="352"/>
    </row>
    <row r="17" s="256" customFormat="1" ht="30.95" customHeight="1" spans="1:7">
      <c r="A17" s="289" t="s">
        <v>1275</v>
      </c>
      <c r="B17" s="290"/>
      <c r="C17" s="290">
        <v>-8</v>
      </c>
      <c r="D17" s="298">
        <v>-8</v>
      </c>
      <c r="E17" s="298"/>
      <c r="F17" s="352"/>
      <c r="G17" s="352">
        <v>0</v>
      </c>
    </row>
    <row r="18" s="256" customFormat="1" ht="21" customHeight="1" spans="1:7">
      <c r="A18" s="289" t="s">
        <v>1276</v>
      </c>
      <c r="B18" s="290"/>
      <c r="C18" s="290"/>
      <c r="D18" s="298"/>
      <c r="E18" s="298"/>
      <c r="F18" s="352"/>
      <c r="G18" s="352" t="e">
        <v>#DIV/0!</v>
      </c>
    </row>
    <row r="19" s="256" customFormat="1" ht="21" customHeight="1" spans="1:7">
      <c r="A19" s="289" t="s">
        <v>1277</v>
      </c>
      <c r="B19" s="290"/>
      <c r="C19" s="290"/>
      <c r="D19" s="298"/>
      <c r="E19" s="298"/>
      <c r="F19" s="352"/>
      <c r="G19" s="352"/>
    </row>
    <row r="20" s="256" customFormat="1" ht="21" customHeight="1" spans="1:7">
      <c r="A20" s="289" t="s">
        <v>1278</v>
      </c>
      <c r="B20" s="290"/>
      <c r="C20" s="290"/>
      <c r="D20" s="298"/>
      <c r="E20" s="298"/>
      <c r="F20" s="352"/>
      <c r="G20" s="352"/>
    </row>
    <row r="21" s="256" customFormat="1" ht="21" customHeight="1" spans="1:7">
      <c r="A21" s="289" t="s">
        <v>1279</v>
      </c>
      <c r="B21" s="290"/>
      <c r="C21" s="290"/>
      <c r="D21" s="298"/>
      <c r="E21" s="298"/>
      <c r="F21" s="352"/>
      <c r="G21" s="352"/>
    </row>
    <row r="22" s="256" customFormat="1" ht="21" customHeight="1" spans="1:7">
      <c r="A22" s="289" t="s">
        <v>1280</v>
      </c>
      <c r="B22" s="290"/>
      <c r="C22" s="290"/>
      <c r="D22" s="298"/>
      <c r="E22" s="298">
        <v>11873</v>
      </c>
      <c r="F22" s="352"/>
      <c r="G22" s="352"/>
    </row>
    <row r="23" s="256" customFormat="1" ht="21" customHeight="1" spans="1:7">
      <c r="A23" s="289" t="s">
        <v>1281</v>
      </c>
      <c r="B23" s="290"/>
      <c r="C23" s="290"/>
      <c r="D23" s="291"/>
      <c r="E23" s="291"/>
      <c r="F23" s="352"/>
      <c r="G23" s="352"/>
    </row>
    <row r="24" s="256" customFormat="1" ht="21" customHeight="1" spans="1:7">
      <c r="A24" s="289" t="s">
        <v>1282</v>
      </c>
      <c r="B24" s="290"/>
      <c r="C24" s="290"/>
      <c r="D24" s="291"/>
      <c r="E24" s="291"/>
      <c r="F24" s="352"/>
      <c r="G24" s="352"/>
    </row>
    <row r="25" s="256" customFormat="1" ht="21" customHeight="1" spans="1:7">
      <c r="A25" s="289" t="s">
        <v>1283</v>
      </c>
      <c r="B25" s="290"/>
      <c r="C25" s="290"/>
      <c r="D25" s="298"/>
      <c r="E25" s="298">
        <v>3958</v>
      </c>
      <c r="F25" s="352"/>
      <c r="G25" s="352"/>
    </row>
    <row r="26" s="256" customFormat="1" ht="21" customHeight="1" spans="1:7">
      <c r="A26" s="289" t="s">
        <v>1284</v>
      </c>
      <c r="B26" s="290"/>
      <c r="C26" s="290"/>
      <c r="D26" s="291"/>
      <c r="E26" s="291"/>
      <c r="F26" s="352"/>
      <c r="G26" s="352"/>
    </row>
    <row r="27" s="256" customFormat="1" ht="21" customHeight="1" spans="1:7">
      <c r="A27" s="289" t="s">
        <v>1285</v>
      </c>
      <c r="B27" s="299"/>
      <c r="C27" s="299">
        <v>102600</v>
      </c>
      <c r="D27" s="299">
        <v>101156</v>
      </c>
      <c r="E27" s="299">
        <v>82511</v>
      </c>
      <c r="F27" s="352"/>
      <c r="G27" s="352">
        <v>81.5680730752501</v>
      </c>
    </row>
    <row r="28" s="256" customFormat="1" ht="21" customHeight="1" spans="1:7">
      <c r="A28" s="289" t="s">
        <v>1286</v>
      </c>
      <c r="B28" s="299"/>
      <c r="C28" s="299"/>
      <c r="D28" s="299"/>
      <c r="E28" s="299"/>
      <c r="F28" s="352"/>
      <c r="G28" s="352"/>
    </row>
    <row r="29" s="256" customFormat="1" ht="21" customHeight="1" spans="1:7">
      <c r="A29" s="289" t="s">
        <v>1287</v>
      </c>
      <c r="B29" s="299"/>
      <c r="C29" s="299">
        <v>73</v>
      </c>
      <c r="D29" s="299">
        <v>16</v>
      </c>
      <c r="E29" s="299">
        <v>61</v>
      </c>
      <c r="F29" s="352"/>
      <c r="G29" s="352">
        <v>381.25</v>
      </c>
    </row>
    <row r="30" s="256" customFormat="1" ht="21" customHeight="1" spans="1:7">
      <c r="A30" s="289" t="s">
        <v>1288</v>
      </c>
      <c r="B30" s="299">
        <v>11800</v>
      </c>
      <c r="C30" s="299">
        <v>11145</v>
      </c>
      <c r="D30" s="299">
        <v>11145</v>
      </c>
      <c r="E30" s="299">
        <v>15239</v>
      </c>
      <c r="F30" s="352">
        <v>129.14406779661</v>
      </c>
      <c r="G30" s="352">
        <v>136.733961417676</v>
      </c>
    </row>
    <row r="31" s="256" customFormat="1" ht="21" customHeight="1" spans="1:7">
      <c r="A31" s="300" t="s">
        <v>1289</v>
      </c>
      <c r="B31" s="290">
        <v>3</v>
      </c>
      <c r="C31" s="290">
        <v>130</v>
      </c>
      <c r="D31" s="290">
        <v>130</v>
      </c>
      <c r="E31" s="290">
        <v>115</v>
      </c>
      <c r="F31" s="352">
        <v>3833.33333333333</v>
      </c>
      <c r="G31" s="352">
        <v>88.4615384615385</v>
      </c>
    </row>
    <row r="32" s="256" customFormat="1" ht="21" customHeight="1" spans="1:7">
      <c r="A32" s="300" t="s">
        <v>1290</v>
      </c>
      <c r="B32" s="301"/>
      <c r="C32" s="301"/>
      <c r="D32" s="301"/>
      <c r="E32" s="301"/>
      <c r="F32" s="352"/>
      <c r="G32" s="352"/>
    </row>
    <row r="33" ht="21" customHeight="1" spans="1:7">
      <c r="A33" s="346"/>
      <c r="B33" s="347"/>
      <c r="C33" s="347"/>
      <c r="D33" s="347"/>
      <c r="E33" s="347"/>
      <c r="F33" s="353"/>
      <c r="G33" s="353"/>
    </row>
    <row r="34" ht="21" customHeight="1" spans="1:7">
      <c r="A34" s="288" t="s">
        <v>1291</v>
      </c>
      <c r="B34" s="347">
        <v>105713</v>
      </c>
      <c r="C34" s="347">
        <v>313491</v>
      </c>
      <c r="D34" s="347">
        <v>311019</v>
      </c>
      <c r="E34" s="347">
        <v>366789</v>
      </c>
      <c r="F34" s="353">
        <v>346.966787433901</v>
      </c>
      <c r="G34" s="353">
        <v>117.931380397982</v>
      </c>
    </row>
  </sheetData>
  <sheetProtection formatCells="0" insertHyperlinks="0" autoFilter="0"/>
  <autoFilter ref="A4:G34">
    <extLst/>
  </autoFilter>
  <mergeCells count="1">
    <mergeCell ref="A2:G2"/>
  </mergeCells>
  <printOptions horizontalCentered="1"/>
  <pageMargins left="0.709027777777778" right="0.709027777777778" top="0.75" bottom="0.75" header="0.309027777777778" footer="0.309027777777778"/>
  <pageSetup paperSize="9" scale="77" fitToHeight="0" orientation="portrait"/>
  <headerFooter>
    <oddFooter>&amp;C第 &amp;P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workbookViewId="0">
      <pane xSplit="1" ySplit="4" topLeftCell="B5" activePane="bottomRight" state="frozen"/>
      <selection/>
      <selection pane="topRight"/>
      <selection pane="bottomLeft"/>
      <selection pane="bottomRight" activeCell="D16" sqref="D16"/>
    </sheetView>
  </sheetViews>
  <sheetFormatPr defaultColWidth="26" defaultRowHeight="14.25" outlineLevelCol="5"/>
  <cols>
    <col min="1" max="1" width="26" style="326"/>
    <col min="2" max="2" width="16" style="327" customWidth="1"/>
    <col min="3" max="3" width="26" style="327" customWidth="1"/>
    <col min="4" max="4" width="14.6333333333333" style="327" customWidth="1"/>
    <col min="5" max="16384" width="26" style="257"/>
  </cols>
  <sheetData>
    <row r="1" s="91" customFormat="1" ht="18.6" customHeight="1" spans="1:4">
      <c r="A1" s="328" t="s">
        <v>1292</v>
      </c>
      <c r="B1" s="329"/>
      <c r="C1" s="329"/>
      <c r="D1" s="329"/>
    </row>
    <row r="2" s="256" customFormat="1" ht="30.95" customHeight="1" spans="1:4">
      <c r="A2" s="330" t="s">
        <v>1293</v>
      </c>
      <c r="B2" s="330"/>
      <c r="C2" s="330"/>
      <c r="D2" s="330"/>
    </row>
    <row r="3" s="256" customFormat="1" ht="17.1" customHeight="1" spans="1:4">
      <c r="A3" s="331"/>
      <c r="B3" s="332"/>
      <c r="C3" s="333"/>
      <c r="D3" s="334" t="s">
        <v>107</v>
      </c>
    </row>
    <row r="4" s="256" customFormat="1" ht="30.95" customHeight="1" spans="1:4">
      <c r="A4" s="267" t="s">
        <v>1294</v>
      </c>
      <c r="B4" s="268" t="s">
        <v>43</v>
      </c>
      <c r="C4" s="267" t="s">
        <v>1295</v>
      </c>
      <c r="D4" s="268" t="s">
        <v>43</v>
      </c>
    </row>
    <row r="5" s="256" customFormat="1" ht="35.1" customHeight="1" spans="1:4">
      <c r="A5" s="279" t="s">
        <v>1296</v>
      </c>
      <c r="B5" s="270">
        <v>224334</v>
      </c>
      <c r="C5" s="279" t="s">
        <v>1297</v>
      </c>
      <c r="D5" s="270">
        <v>366789</v>
      </c>
    </row>
    <row r="6" s="256" customFormat="1" ht="35.1" customHeight="1" spans="1:4">
      <c r="A6" s="279" t="s">
        <v>112</v>
      </c>
      <c r="B6" s="271">
        <f>B7+B8+B9</f>
        <v>70704</v>
      </c>
      <c r="C6" s="279" t="s">
        <v>113</v>
      </c>
      <c r="D6" s="271">
        <f>D8+D7</f>
        <v>9314</v>
      </c>
    </row>
    <row r="7" s="256" customFormat="1" ht="35.1" customHeight="1" spans="1:4">
      <c r="A7" s="335" t="s">
        <v>1298</v>
      </c>
      <c r="B7" s="274">
        <v>40232</v>
      </c>
      <c r="C7" s="335" t="s">
        <v>1299</v>
      </c>
      <c r="D7" s="274"/>
    </row>
    <row r="8" s="256" customFormat="1" ht="35.1" customHeight="1" spans="1:4">
      <c r="A8" s="335" t="s">
        <v>1300</v>
      </c>
      <c r="B8" s="274">
        <v>2472</v>
      </c>
      <c r="C8" s="335" t="s">
        <v>1301</v>
      </c>
      <c r="D8" s="274">
        <v>9314</v>
      </c>
    </row>
    <row r="9" s="256" customFormat="1" ht="35.1" customHeight="1" spans="1:4">
      <c r="A9" s="335" t="s">
        <v>1302</v>
      </c>
      <c r="B9" s="274">
        <v>28000</v>
      </c>
      <c r="C9" s="336"/>
      <c r="D9" s="154"/>
    </row>
    <row r="10" s="256" customFormat="1" ht="35.1" customHeight="1" spans="1:4">
      <c r="A10" s="335" t="s">
        <v>1303</v>
      </c>
      <c r="B10" s="274">
        <v>28000</v>
      </c>
      <c r="C10" s="336"/>
      <c r="D10" s="154"/>
    </row>
    <row r="11" s="256" customFormat="1" ht="35.1" customHeight="1" spans="1:4">
      <c r="A11" s="279" t="s">
        <v>144</v>
      </c>
      <c r="B11" s="271">
        <f>B12</f>
        <v>0</v>
      </c>
      <c r="C11" s="336" t="s">
        <v>132</v>
      </c>
      <c r="D11" s="154">
        <f>D12</f>
        <v>72815</v>
      </c>
    </row>
    <row r="12" s="256" customFormat="1" ht="35.1" customHeight="1" spans="1:4">
      <c r="A12" s="337" t="s">
        <v>1304</v>
      </c>
      <c r="B12" s="274"/>
      <c r="C12" s="337" t="s">
        <v>1305</v>
      </c>
      <c r="D12" s="278">
        <v>72815</v>
      </c>
    </row>
    <row r="13" s="256" customFormat="1" ht="35.1" customHeight="1" spans="1:4">
      <c r="A13" s="279" t="s">
        <v>135</v>
      </c>
      <c r="B13" s="274">
        <v>187046</v>
      </c>
      <c r="C13" s="335"/>
      <c r="D13" s="278"/>
    </row>
    <row r="14" s="256" customFormat="1" ht="35.1" customHeight="1" spans="1:4">
      <c r="A14" s="279" t="s">
        <v>148</v>
      </c>
      <c r="B14" s="271">
        <f>B5+B6+B13</f>
        <v>482084</v>
      </c>
      <c r="C14" s="279" t="s">
        <v>149</v>
      </c>
      <c r="D14" s="271">
        <f>D5+D6+D12</f>
        <v>448918</v>
      </c>
    </row>
    <row r="15" ht="36" customHeight="1" spans="1:6">
      <c r="A15" s="152"/>
      <c r="B15" s="152"/>
      <c r="C15" s="338" t="s">
        <v>1306</v>
      </c>
      <c r="D15" s="282">
        <f>B14-D14</f>
        <v>33166</v>
      </c>
      <c r="E15" s="257" t="s">
        <v>1307</v>
      </c>
      <c r="F15" s="257" t="s">
        <v>1307</v>
      </c>
    </row>
  </sheetData>
  <sheetProtection formatCells="0" insertHyperlinks="0" autoFilter="0"/>
  <mergeCells count="1">
    <mergeCell ref="A2:D2"/>
  </mergeCells>
  <printOptions horizontalCentered="1"/>
  <pageMargins left="0.709027777777778" right="0.709027777777778" top="0.75" bottom="0.75" header="0.309027777777778" footer="0.309027777777778"/>
  <pageSetup paperSize="9" scale="66" fitToHeight="0" orientation="portrait"/>
  <headerFooter>
    <oddFooter>&amp;C第 &amp;P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workbookViewId="0">
      <pane xSplit="1" ySplit="4" topLeftCell="B5" activePane="bottomRight" state="frozen"/>
      <selection/>
      <selection pane="topRight"/>
      <selection pane="bottomLeft"/>
      <selection pane="bottomRight" activeCell="D23" sqref="D23"/>
    </sheetView>
  </sheetViews>
  <sheetFormatPr defaultColWidth="43.8833333333333" defaultRowHeight="14.25" outlineLevelCol="6"/>
  <cols>
    <col min="1" max="1" width="48.6333333333333" style="284" customWidth="1"/>
    <col min="2" max="2" width="11.1333333333333" style="285" customWidth="1"/>
    <col min="3" max="4" width="10.5" style="285" customWidth="1"/>
    <col min="5" max="5" width="10.8833333333333" style="285" customWidth="1"/>
    <col min="6" max="7" width="13.1333333333333" style="286" customWidth="1"/>
    <col min="8" max="8" width="12.25" style="284" customWidth="1"/>
    <col min="9" max="16384" width="43.8833333333333" style="284"/>
  </cols>
  <sheetData>
    <row r="1" s="91" customFormat="1" ht="18.6" customHeight="1" spans="1:7">
      <c r="A1" s="98" t="s">
        <v>1308</v>
      </c>
      <c r="B1" s="233"/>
      <c r="C1" s="99"/>
      <c r="D1" s="99"/>
      <c r="E1" s="100"/>
      <c r="F1" s="302"/>
      <c r="G1" s="302"/>
    </row>
    <row r="2" s="283" customFormat="1" ht="30.4" customHeight="1" spans="1:7">
      <c r="A2" s="287" t="s">
        <v>1309</v>
      </c>
      <c r="B2" s="287"/>
      <c r="C2" s="287"/>
      <c r="D2" s="287"/>
      <c r="E2" s="287"/>
      <c r="F2" s="287"/>
      <c r="G2" s="287"/>
    </row>
    <row r="3" s="306" customFormat="1" ht="23.65" customHeight="1" spans="2:7">
      <c r="B3" s="307"/>
      <c r="C3" s="307"/>
      <c r="D3" s="307"/>
      <c r="E3" s="307"/>
      <c r="F3" s="319"/>
      <c r="G3" s="320" t="s">
        <v>107</v>
      </c>
    </row>
    <row r="4" s="256" customFormat="1" ht="45" customHeight="1" spans="1:7">
      <c r="A4" s="288" t="s">
        <v>1101</v>
      </c>
      <c r="B4" s="288" t="s">
        <v>1239</v>
      </c>
      <c r="C4" s="288" t="s">
        <v>76</v>
      </c>
      <c r="D4" s="288" t="s">
        <v>1240</v>
      </c>
      <c r="E4" s="288" t="s">
        <v>43</v>
      </c>
      <c r="F4" s="288" t="s">
        <v>45</v>
      </c>
      <c r="G4" s="288" t="s">
        <v>1241</v>
      </c>
    </row>
    <row r="5" s="256" customFormat="1" ht="23.1" customHeight="1" spans="1:7">
      <c r="A5" s="308" t="s">
        <v>1242</v>
      </c>
      <c r="B5" s="309"/>
      <c r="C5" s="310"/>
      <c r="D5" s="310"/>
      <c r="E5" s="310"/>
      <c r="F5" s="321"/>
      <c r="G5" s="322"/>
    </row>
    <row r="6" s="256" customFormat="1" ht="23.1" customHeight="1" spans="1:7">
      <c r="A6" s="308" t="s">
        <v>1243</v>
      </c>
      <c r="B6" s="311"/>
      <c r="C6" s="310"/>
      <c r="D6" s="310"/>
      <c r="E6" s="310"/>
      <c r="F6" s="321"/>
      <c r="G6" s="322"/>
    </row>
    <row r="7" s="256" customFormat="1" ht="23.1" customHeight="1" spans="1:7">
      <c r="A7" s="308" t="s">
        <v>1244</v>
      </c>
      <c r="B7" s="312"/>
      <c r="C7" s="310"/>
      <c r="D7" s="310"/>
      <c r="E7" s="310"/>
      <c r="F7" s="321"/>
      <c r="G7" s="323"/>
    </row>
    <row r="8" s="256" customFormat="1" ht="23.1" customHeight="1" spans="1:7">
      <c r="A8" s="308" t="s">
        <v>1245</v>
      </c>
      <c r="B8" s="311"/>
      <c r="C8" s="310"/>
      <c r="D8" s="310"/>
      <c r="E8" s="310"/>
      <c r="F8" s="321"/>
      <c r="G8" s="323"/>
    </row>
    <row r="9" s="256" customFormat="1" ht="23.1" customHeight="1" spans="1:7">
      <c r="A9" s="308" t="s">
        <v>1246</v>
      </c>
      <c r="B9" s="311"/>
      <c r="C9" s="310"/>
      <c r="D9" s="310"/>
      <c r="E9" s="310"/>
      <c r="F9" s="321"/>
      <c r="G9" s="323"/>
    </row>
    <row r="10" s="256" customFormat="1" ht="23.1" customHeight="1" spans="1:7">
      <c r="A10" s="308" t="s">
        <v>1247</v>
      </c>
      <c r="B10" s="312">
        <v>110000</v>
      </c>
      <c r="C10" s="313">
        <v>110000</v>
      </c>
      <c r="D10" s="313">
        <v>180284</v>
      </c>
      <c r="E10" s="313">
        <v>215485</v>
      </c>
      <c r="F10" s="321">
        <v>195.895454545455</v>
      </c>
      <c r="G10" s="323">
        <v>119.525304519536</v>
      </c>
    </row>
    <row r="11" s="256" customFormat="1" ht="23.1" customHeight="1" spans="1:7">
      <c r="A11" s="308" t="s">
        <v>1248</v>
      </c>
      <c r="B11" s="311"/>
      <c r="C11" s="313"/>
      <c r="D11" s="313"/>
      <c r="E11" s="313"/>
      <c r="F11" s="321"/>
      <c r="G11" s="323"/>
    </row>
    <row r="12" s="256" customFormat="1" ht="23.1" customHeight="1" spans="1:7">
      <c r="A12" s="308" t="s">
        <v>1249</v>
      </c>
      <c r="B12" s="314"/>
      <c r="C12" s="314"/>
      <c r="D12" s="314"/>
      <c r="E12" s="313"/>
      <c r="F12" s="324"/>
      <c r="G12" s="325"/>
    </row>
    <row r="13" s="256" customFormat="1" ht="23.1" customHeight="1" spans="1:7">
      <c r="A13" s="308" t="s">
        <v>1250</v>
      </c>
      <c r="B13" s="311">
        <v>1000</v>
      </c>
      <c r="C13" s="315">
        <v>1000</v>
      </c>
      <c r="D13" s="315">
        <v>1218</v>
      </c>
      <c r="E13" s="315">
        <v>4632</v>
      </c>
      <c r="F13" s="324">
        <v>463.2</v>
      </c>
      <c r="G13" s="325">
        <v>380.295566502463</v>
      </c>
    </row>
    <row r="14" s="256" customFormat="1" ht="23.1" customHeight="1" spans="1:7">
      <c r="A14" s="308" t="s">
        <v>1251</v>
      </c>
      <c r="B14" s="311"/>
      <c r="C14" s="315"/>
      <c r="D14" s="315"/>
      <c r="E14" s="315"/>
      <c r="F14" s="324"/>
      <c r="G14" s="325"/>
    </row>
    <row r="15" s="256" customFormat="1" ht="23.1" customHeight="1" spans="1:7">
      <c r="A15" s="308" t="s">
        <v>1252</v>
      </c>
      <c r="B15" s="311"/>
      <c r="C15" s="313"/>
      <c r="D15" s="313"/>
      <c r="E15" s="313"/>
      <c r="F15" s="324"/>
      <c r="G15" s="325"/>
    </row>
    <row r="16" s="256" customFormat="1" ht="23.1" customHeight="1" spans="1:7">
      <c r="A16" s="308" t="s">
        <v>1253</v>
      </c>
      <c r="B16" s="311"/>
      <c r="C16" s="315"/>
      <c r="D16" s="315"/>
      <c r="E16" s="315"/>
      <c r="F16" s="324"/>
      <c r="G16" s="325"/>
    </row>
    <row r="17" s="256" customFormat="1" ht="23.1" customHeight="1" spans="1:7">
      <c r="A17" s="308" t="s">
        <v>1254</v>
      </c>
      <c r="B17" s="311"/>
      <c r="C17" s="315"/>
      <c r="D17" s="315"/>
      <c r="E17" s="315"/>
      <c r="F17" s="324"/>
      <c r="G17" s="325"/>
    </row>
    <row r="18" s="256" customFormat="1" ht="23.1" customHeight="1" spans="1:7">
      <c r="A18" s="308" t="s">
        <v>1255</v>
      </c>
      <c r="B18" s="311"/>
      <c r="C18" s="315"/>
      <c r="D18" s="315"/>
      <c r="E18" s="315"/>
      <c r="F18" s="324"/>
      <c r="G18" s="325"/>
    </row>
    <row r="19" s="256" customFormat="1" ht="23.1" customHeight="1" spans="1:7">
      <c r="A19" s="308" t="s">
        <v>1256</v>
      </c>
      <c r="B19" s="311"/>
      <c r="C19" s="315"/>
      <c r="D19" s="315"/>
      <c r="E19" s="315"/>
      <c r="F19" s="324"/>
      <c r="G19" s="325"/>
    </row>
    <row r="20" s="256" customFormat="1" ht="23.1" customHeight="1" spans="1:7">
      <c r="A20" s="308" t="s">
        <v>1257</v>
      </c>
      <c r="B20" s="311">
        <v>4000</v>
      </c>
      <c r="C20" s="315">
        <v>4000</v>
      </c>
      <c r="D20" s="315">
        <v>1100</v>
      </c>
      <c r="E20" s="315">
        <v>4217</v>
      </c>
      <c r="F20" s="324">
        <v>105.425</v>
      </c>
      <c r="G20" s="325"/>
    </row>
    <row r="21" s="256" customFormat="1" ht="23.1" customHeight="1" spans="1:7">
      <c r="A21" s="308"/>
      <c r="B21" s="311"/>
      <c r="C21" s="313"/>
      <c r="D21" s="313"/>
      <c r="E21" s="313"/>
      <c r="F21" s="324"/>
      <c r="G21" s="325"/>
    </row>
    <row r="22" s="256" customFormat="1" ht="23.1" customHeight="1" spans="1:7">
      <c r="A22" s="316"/>
      <c r="B22" s="310"/>
      <c r="C22" s="310"/>
      <c r="D22" s="310"/>
      <c r="E22" s="310"/>
      <c r="F22" s="324"/>
      <c r="G22" s="325"/>
    </row>
    <row r="23" s="256" customFormat="1" ht="23.1" customHeight="1" spans="1:7">
      <c r="A23" s="317" t="s">
        <v>1258</v>
      </c>
      <c r="B23" s="318">
        <f>SUM(B5:B22)</f>
        <v>115000</v>
      </c>
      <c r="C23" s="318">
        <f>SUM(C5:C22)</f>
        <v>115000</v>
      </c>
      <c r="D23" s="318">
        <f>SUM(D5:D22)</f>
        <v>182602</v>
      </c>
      <c r="E23" s="318">
        <f>SUM(E5:E22)</f>
        <v>224334</v>
      </c>
      <c r="F23" s="324">
        <f>E23/B23*100</f>
        <v>195.073043478261</v>
      </c>
      <c r="G23" s="325">
        <f>E23/D23*100</f>
        <v>122.854076078028</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3" fitToHeight="0" orientation="portrait"/>
  <headerFooter>
    <oddFooter>&amp;C第 &amp;P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3"/>
  <sheetViews>
    <sheetView zoomScale="85" zoomScaleNormal="85" workbookViewId="0">
      <pane xSplit="1" ySplit="4" topLeftCell="B14" activePane="bottomRight" state="frozen"/>
      <selection/>
      <selection pane="topRight"/>
      <selection pane="bottomLeft"/>
      <selection pane="bottomRight" activeCell="A33" sqref="A33"/>
    </sheetView>
  </sheetViews>
  <sheetFormatPr defaultColWidth="43.8833333333333" defaultRowHeight="14.25"/>
  <cols>
    <col min="1" max="1" width="67" style="284" customWidth="1"/>
    <col min="2" max="5" width="10.75" style="285" customWidth="1"/>
    <col min="6" max="7" width="10.75" style="286" customWidth="1"/>
    <col min="8" max="8" width="13.3833333333333" style="284" customWidth="1"/>
    <col min="9" max="9" width="15.8833333333333" style="284" customWidth="1"/>
    <col min="10" max="16384" width="43.8833333333333" style="284"/>
  </cols>
  <sheetData>
    <row r="1" s="91" customFormat="1" ht="18.6" customHeight="1" spans="1:7">
      <c r="A1" s="98" t="s">
        <v>1310</v>
      </c>
      <c r="B1" s="233"/>
      <c r="C1" s="233"/>
      <c r="D1" s="233"/>
      <c r="E1" s="233"/>
      <c r="F1" s="302"/>
      <c r="G1" s="302"/>
    </row>
    <row r="2" s="283" customFormat="1" ht="30.4" customHeight="1" spans="1:7">
      <c r="A2" s="287" t="s">
        <v>1311</v>
      </c>
      <c r="B2" s="287"/>
      <c r="C2" s="287"/>
      <c r="D2" s="287"/>
      <c r="E2" s="287"/>
      <c r="F2" s="287"/>
      <c r="G2" s="287"/>
    </row>
    <row r="3" s="256" customFormat="1" ht="31.5" spans="1:7">
      <c r="A3" s="288" t="s">
        <v>1101</v>
      </c>
      <c r="B3" s="288" t="s">
        <v>1239</v>
      </c>
      <c r="C3" s="288" t="s">
        <v>76</v>
      </c>
      <c r="D3" s="288" t="s">
        <v>154</v>
      </c>
      <c r="E3" s="288" t="s">
        <v>43</v>
      </c>
      <c r="F3" s="200" t="s">
        <v>1261</v>
      </c>
      <c r="G3" s="200" t="s">
        <v>1262</v>
      </c>
    </row>
    <row r="4" s="256" customFormat="1" ht="21" customHeight="1" spans="1:7">
      <c r="A4" s="289" t="s">
        <v>1263</v>
      </c>
      <c r="B4" s="290"/>
      <c r="C4" s="291"/>
      <c r="D4" s="291"/>
      <c r="E4" s="291"/>
      <c r="F4" s="303"/>
      <c r="G4" s="303"/>
    </row>
    <row r="5" s="256" customFormat="1" ht="21" customHeight="1" spans="1:7">
      <c r="A5" s="289" t="s">
        <v>1264</v>
      </c>
      <c r="B5" s="292"/>
      <c r="C5" s="292">
        <v>3</v>
      </c>
      <c r="D5" s="292">
        <v>3</v>
      </c>
      <c r="E5" s="292"/>
      <c r="F5" s="303"/>
      <c r="G5" s="303">
        <f>E5/D5*100</f>
        <v>0</v>
      </c>
    </row>
    <row r="6" s="256" customFormat="1" ht="21" customHeight="1" spans="1:7">
      <c r="A6" s="289" t="s">
        <v>1265</v>
      </c>
      <c r="B6" s="290"/>
      <c r="C6" s="290"/>
      <c r="D6" s="290"/>
      <c r="E6" s="290"/>
      <c r="F6" s="303"/>
      <c r="G6" s="303"/>
    </row>
    <row r="7" s="256" customFormat="1" ht="21" customHeight="1" spans="1:7">
      <c r="A7" s="289" t="s">
        <v>1266</v>
      </c>
      <c r="B7" s="293">
        <v>93910</v>
      </c>
      <c r="C7" s="293">
        <f>196508+504</f>
        <v>197012</v>
      </c>
      <c r="D7" s="293">
        <v>196508</v>
      </c>
      <c r="E7" s="293">
        <v>232263</v>
      </c>
      <c r="F7" s="303">
        <f>E7/B7*100</f>
        <v>247.325098498562</v>
      </c>
      <c r="G7" s="303">
        <f>E7/D7*100</f>
        <v>118.195187982169</v>
      </c>
    </row>
    <row r="8" s="256" customFormat="1" ht="21" customHeight="1" spans="1:7">
      <c r="A8" s="289" t="s">
        <v>1267</v>
      </c>
      <c r="B8" s="293"/>
      <c r="C8" s="293"/>
      <c r="D8" s="293"/>
      <c r="E8" s="293"/>
      <c r="F8" s="303"/>
      <c r="G8" s="303"/>
    </row>
    <row r="9" s="256" customFormat="1" ht="21" customHeight="1" spans="1:7">
      <c r="A9" s="289" t="s">
        <v>1268</v>
      </c>
      <c r="B9" s="294"/>
      <c r="C9" s="294">
        <v>1563</v>
      </c>
      <c r="D9" s="294">
        <v>1563</v>
      </c>
      <c r="E9" s="294"/>
      <c r="F9" s="303"/>
      <c r="G9" s="303">
        <f>E9/D9*100</f>
        <v>0</v>
      </c>
    </row>
    <row r="10" s="256" customFormat="1" ht="21" customHeight="1" spans="1:7">
      <c r="A10" s="289" t="s">
        <v>1269</v>
      </c>
      <c r="B10" s="294"/>
      <c r="C10" s="294"/>
      <c r="D10" s="294"/>
      <c r="E10" s="294"/>
      <c r="F10" s="303"/>
      <c r="G10" s="303"/>
    </row>
    <row r="11" s="256" customFormat="1" ht="21" customHeight="1" spans="1:7">
      <c r="A11" s="289" t="s">
        <v>1270</v>
      </c>
      <c r="B11" s="294"/>
      <c r="C11" s="294">
        <v>440</v>
      </c>
      <c r="D11" s="294">
        <v>440</v>
      </c>
      <c r="E11" s="294">
        <v>5</v>
      </c>
      <c r="F11" s="303"/>
      <c r="G11" s="303">
        <f>E11/D11*100</f>
        <v>1.13636363636364</v>
      </c>
    </row>
    <row r="12" s="256" customFormat="1" ht="21" customHeight="1" spans="1:7">
      <c r="A12" s="289" t="s">
        <v>1271</v>
      </c>
      <c r="B12" s="295"/>
      <c r="C12" s="296">
        <v>533</v>
      </c>
      <c r="D12" s="296">
        <v>66</v>
      </c>
      <c r="E12" s="296">
        <v>496</v>
      </c>
      <c r="F12" s="303"/>
      <c r="G12" s="303">
        <f>E12/D12*100</f>
        <v>751.515151515152</v>
      </c>
    </row>
    <row r="13" s="256" customFormat="1" ht="21" customHeight="1" spans="1:7">
      <c r="A13" s="289" t="s">
        <v>1272</v>
      </c>
      <c r="B13" s="290"/>
      <c r="C13" s="297"/>
      <c r="D13" s="297"/>
      <c r="E13" s="297"/>
      <c r="F13" s="303"/>
      <c r="G13" s="303"/>
    </row>
    <row r="14" s="256" customFormat="1" ht="21" customHeight="1" spans="1:7">
      <c r="A14" s="289" t="s">
        <v>1273</v>
      </c>
      <c r="B14" s="290"/>
      <c r="C14" s="297"/>
      <c r="D14" s="297"/>
      <c r="E14" s="297">
        <v>17850</v>
      </c>
      <c r="F14" s="303"/>
      <c r="G14" s="303" t="e">
        <f>E14/D14*100</f>
        <v>#DIV/0!</v>
      </c>
    </row>
    <row r="15" s="256" customFormat="1" ht="21" customHeight="1" spans="1:7">
      <c r="A15" s="289" t="s">
        <v>1274</v>
      </c>
      <c r="B15" s="290"/>
      <c r="C15" s="297"/>
      <c r="D15" s="297"/>
      <c r="E15" s="304">
        <v>2418</v>
      </c>
      <c r="F15" s="303"/>
      <c r="G15" s="303"/>
    </row>
    <row r="16" s="256" customFormat="1" ht="21" customHeight="1" spans="1:7">
      <c r="A16" s="289" t="s">
        <v>1275</v>
      </c>
      <c r="B16" s="290"/>
      <c r="C16" s="298">
        <v>-8</v>
      </c>
      <c r="D16" s="298">
        <v>-8</v>
      </c>
      <c r="E16" s="298"/>
      <c r="F16" s="303"/>
      <c r="G16" s="303">
        <f>E16/D16*100</f>
        <v>0</v>
      </c>
    </row>
    <row r="17" s="256" customFormat="1" ht="21" customHeight="1" spans="1:7">
      <c r="A17" s="289" t="s">
        <v>1276</v>
      </c>
      <c r="B17" s="290"/>
      <c r="C17" s="298"/>
      <c r="D17" s="298"/>
      <c r="E17" s="298"/>
      <c r="F17" s="303"/>
      <c r="G17" s="303" t="e">
        <f>E17/D17*100</f>
        <v>#DIV/0!</v>
      </c>
    </row>
    <row r="18" s="256" customFormat="1" ht="21" customHeight="1" spans="1:7">
      <c r="A18" s="289" t="s">
        <v>1277</v>
      </c>
      <c r="B18" s="290"/>
      <c r="C18" s="298"/>
      <c r="D18" s="298"/>
      <c r="E18" s="298"/>
      <c r="F18" s="303"/>
      <c r="G18" s="303"/>
    </row>
    <row r="19" s="256" customFormat="1" ht="21" customHeight="1" spans="1:7">
      <c r="A19" s="289" t="s">
        <v>1278</v>
      </c>
      <c r="B19" s="290"/>
      <c r="C19" s="298"/>
      <c r="D19" s="298"/>
      <c r="E19" s="298"/>
      <c r="F19" s="303"/>
      <c r="G19" s="303"/>
    </row>
    <row r="20" s="256" customFormat="1" ht="21" customHeight="1" spans="1:7">
      <c r="A20" s="289" t="s">
        <v>1279</v>
      </c>
      <c r="B20" s="290"/>
      <c r="C20" s="298"/>
      <c r="D20" s="298"/>
      <c r="E20" s="298"/>
      <c r="F20" s="303"/>
      <c r="G20" s="303"/>
    </row>
    <row r="21" s="256" customFormat="1" ht="21" customHeight="1" spans="1:7">
      <c r="A21" s="289" t="s">
        <v>1280</v>
      </c>
      <c r="B21" s="290"/>
      <c r="C21" s="298"/>
      <c r="D21" s="298"/>
      <c r="E21" s="305">
        <v>11873</v>
      </c>
      <c r="F21" s="303"/>
      <c r="G21" s="303"/>
    </row>
    <row r="22" s="256" customFormat="1" ht="21" customHeight="1" spans="1:7">
      <c r="A22" s="289" t="s">
        <v>1281</v>
      </c>
      <c r="B22" s="290"/>
      <c r="C22" s="298"/>
      <c r="D22" s="298"/>
      <c r="E22" s="298"/>
      <c r="F22" s="303"/>
      <c r="G22" s="303"/>
    </row>
    <row r="23" s="256" customFormat="1" ht="21" customHeight="1" spans="1:7">
      <c r="A23" s="289" t="s">
        <v>1282</v>
      </c>
      <c r="B23" s="290"/>
      <c r="C23" s="298"/>
      <c r="D23" s="298"/>
      <c r="E23" s="298"/>
      <c r="F23" s="303"/>
      <c r="G23" s="303"/>
    </row>
    <row r="24" s="256" customFormat="1" ht="21" customHeight="1" spans="1:7">
      <c r="A24" s="289" t="s">
        <v>1283</v>
      </c>
      <c r="B24" s="290"/>
      <c r="C24" s="298"/>
      <c r="D24" s="298"/>
      <c r="E24" s="305">
        <v>3958</v>
      </c>
      <c r="F24" s="303"/>
      <c r="G24" s="303"/>
    </row>
    <row r="25" s="256" customFormat="1" ht="21" customHeight="1" spans="1:7">
      <c r="A25" s="289" t="s">
        <v>1284</v>
      </c>
      <c r="B25" s="290"/>
      <c r="C25" s="291"/>
      <c r="D25" s="291"/>
      <c r="E25" s="291"/>
      <c r="F25" s="303"/>
      <c r="G25" s="303"/>
    </row>
    <row r="26" s="256" customFormat="1" ht="21" customHeight="1" spans="1:7">
      <c r="A26" s="289" t="s">
        <v>1285</v>
      </c>
      <c r="B26" s="290"/>
      <c r="C26" s="291">
        <v>102600</v>
      </c>
      <c r="D26" s="291">
        <v>101156</v>
      </c>
      <c r="E26" s="291">
        <v>82511</v>
      </c>
      <c r="F26" s="303"/>
      <c r="G26" s="303">
        <f t="shared" ref="G25:G33" si="0">E26/D26*100</f>
        <v>81.5680730752501</v>
      </c>
    </row>
    <row r="27" s="256" customFormat="1" ht="21" customHeight="1" spans="1:7">
      <c r="A27" s="289" t="s">
        <v>1286</v>
      </c>
      <c r="B27" s="290"/>
      <c r="C27" s="298"/>
      <c r="D27" s="298"/>
      <c r="E27" s="298"/>
      <c r="F27" s="303"/>
      <c r="G27" s="303"/>
    </row>
    <row r="28" s="256" customFormat="1" ht="21" customHeight="1" spans="1:7">
      <c r="A28" s="289" t="s">
        <v>1287</v>
      </c>
      <c r="B28" s="290"/>
      <c r="C28" s="291">
        <v>73</v>
      </c>
      <c r="D28" s="291">
        <v>16</v>
      </c>
      <c r="E28" s="291">
        <v>61</v>
      </c>
      <c r="F28" s="303"/>
      <c r="G28" s="303">
        <f t="shared" si="0"/>
        <v>381.25</v>
      </c>
    </row>
    <row r="29" s="256" customFormat="1" ht="21" customHeight="1" spans="1:7">
      <c r="A29" s="289" t="s">
        <v>1288</v>
      </c>
      <c r="B29" s="299">
        <v>11800</v>
      </c>
      <c r="C29" s="299">
        <v>11145</v>
      </c>
      <c r="D29" s="299">
        <v>11145</v>
      </c>
      <c r="E29" s="299">
        <v>15239</v>
      </c>
      <c r="F29" s="303">
        <f>E29/B29*100</f>
        <v>129.14406779661</v>
      </c>
      <c r="G29" s="303">
        <f t="shared" si="0"/>
        <v>136.733961417676</v>
      </c>
    </row>
    <row r="30" s="256" customFormat="1" ht="21" customHeight="1" spans="1:7">
      <c r="A30" s="289" t="s">
        <v>1289</v>
      </c>
      <c r="B30" s="299">
        <v>3</v>
      </c>
      <c r="C30" s="299">
        <v>130</v>
      </c>
      <c r="D30" s="299">
        <v>130</v>
      </c>
      <c r="E30" s="299">
        <v>115</v>
      </c>
      <c r="F30" s="303">
        <f>E30/B30*100</f>
        <v>3833.33333333333</v>
      </c>
      <c r="G30" s="303">
        <f t="shared" si="0"/>
        <v>88.4615384615385</v>
      </c>
    </row>
    <row r="31" s="256" customFormat="1" ht="21" customHeight="1" spans="1:7">
      <c r="A31" s="289" t="s">
        <v>1290</v>
      </c>
      <c r="B31" s="299"/>
      <c r="C31" s="299"/>
      <c r="D31" s="299"/>
      <c r="E31" s="299"/>
      <c r="F31" s="303"/>
      <c r="G31" s="303"/>
    </row>
    <row r="32" s="256" customFormat="1" ht="21" customHeight="1" spans="1:7">
      <c r="A32" s="300"/>
      <c r="B32" s="290"/>
      <c r="C32" s="290"/>
      <c r="D32" s="290"/>
      <c r="E32" s="290"/>
      <c r="F32" s="303"/>
      <c r="G32" s="303"/>
    </row>
    <row r="33" ht="15.75" spans="1:9">
      <c r="A33" s="288" t="s">
        <v>1291</v>
      </c>
      <c r="B33" s="301">
        <f>SUM(B4:B32)</f>
        <v>105713</v>
      </c>
      <c r="C33" s="301">
        <f>SUM(C4:C32)</f>
        <v>313491</v>
      </c>
      <c r="D33" s="301">
        <f>SUM(D4:D32)</f>
        <v>311019</v>
      </c>
      <c r="E33" s="301">
        <f>SUM(E4:E32)</f>
        <v>366789</v>
      </c>
      <c r="F33" s="303">
        <f>E33/B33*100</f>
        <v>346.966787433901</v>
      </c>
      <c r="G33" s="303">
        <f t="shared" si="0"/>
        <v>117.931380397982</v>
      </c>
      <c r="I33" s="256"/>
    </row>
    <row r="34" spans="6:7">
      <c r="F34" s="285"/>
      <c r="G34" s="285"/>
    </row>
    <row r="35" spans="6:7">
      <c r="F35" s="285"/>
      <c r="G35" s="285"/>
    </row>
    <row r="36" spans="6:7">
      <c r="F36" s="285"/>
      <c r="G36" s="285"/>
    </row>
    <row r="37" spans="6:7">
      <c r="F37" s="285"/>
      <c r="G37" s="285"/>
    </row>
    <row r="38" spans="6:7">
      <c r="F38" s="285"/>
      <c r="G38" s="285"/>
    </row>
    <row r="39" spans="6:7">
      <c r="F39" s="285"/>
      <c r="G39" s="285"/>
    </row>
    <row r="40" spans="6:7">
      <c r="F40" s="285"/>
      <c r="G40" s="285"/>
    </row>
    <row r="41" spans="6:7">
      <c r="F41" s="285"/>
      <c r="G41" s="285"/>
    </row>
    <row r="42" spans="6:7">
      <c r="F42" s="285"/>
      <c r="G42" s="285"/>
    </row>
    <row r="43" spans="6:7">
      <c r="F43" s="285"/>
      <c r="G43" s="285"/>
    </row>
    <row r="44" spans="6:7">
      <c r="F44" s="285"/>
      <c r="G44" s="285"/>
    </row>
    <row r="45" spans="6:7">
      <c r="F45" s="285"/>
      <c r="G45" s="285"/>
    </row>
    <row r="46" spans="6:7">
      <c r="F46" s="285"/>
      <c r="G46" s="285"/>
    </row>
    <row r="47" spans="6:7">
      <c r="F47" s="285"/>
      <c r="G47" s="285"/>
    </row>
    <row r="48" spans="6:7">
      <c r="F48" s="285"/>
      <c r="G48" s="285"/>
    </row>
    <row r="49" spans="6:7">
      <c r="F49" s="285"/>
      <c r="G49" s="285"/>
    </row>
    <row r="50" spans="6:7">
      <c r="F50" s="285"/>
      <c r="G50" s="285"/>
    </row>
    <row r="51" spans="6:7">
      <c r="F51" s="285"/>
      <c r="G51" s="285"/>
    </row>
    <row r="52" spans="6:7">
      <c r="F52" s="285"/>
      <c r="G52" s="285"/>
    </row>
    <row r="53" spans="6:7">
      <c r="F53" s="285"/>
      <c r="G53" s="285"/>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3" fitToHeight="0" orientation="portrait"/>
  <headerFooter>
    <oddFooter>&amp;C第 &amp;P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workbookViewId="0">
      <pane xSplit="1" ySplit="4" topLeftCell="B5" activePane="bottomRight" state="frozen"/>
      <selection/>
      <selection pane="topRight"/>
      <selection pane="bottomLeft"/>
      <selection pane="bottomRight" activeCell="C5" sqref="C5"/>
    </sheetView>
  </sheetViews>
  <sheetFormatPr defaultColWidth="26" defaultRowHeight="14.25" outlineLevelCol="3"/>
  <cols>
    <col min="1" max="1" width="26" style="257"/>
    <col min="2" max="2" width="23.5" style="258" customWidth="1"/>
    <col min="3" max="3" width="29.75" style="257" customWidth="1"/>
    <col min="4" max="4" width="20.1333333333333" style="258" customWidth="1"/>
    <col min="5" max="16384" width="26" style="257"/>
  </cols>
  <sheetData>
    <row r="1" s="91" customFormat="1" ht="18.6" customHeight="1" spans="1:4">
      <c r="A1" s="259" t="s">
        <v>1312</v>
      </c>
      <c r="B1" s="260"/>
      <c r="C1" s="261"/>
      <c r="D1" s="262"/>
    </row>
    <row r="2" s="254" customFormat="1" ht="30.4" customHeight="1" spans="1:4">
      <c r="A2" s="263" t="s">
        <v>1313</v>
      </c>
      <c r="B2" s="263"/>
      <c r="C2" s="263"/>
      <c r="D2" s="263"/>
    </row>
    <row r="3" s="255" customFormat="1" ht="23.65" customHeight="1" spans="1:4">
      <c r="A3" s="264"/>
      <c r="B3" s="265"/>
      <c r="C3" s="264"/>
      <c r="D3" s="266" t="s">
        <v>107</v>
      </c>
    </row>
    <row r="4" s="256" customFormat="1" ht="33" customHeight="1" spans="1:4">
      <c r="A4" s="267" t="s">
        <v>1294</v>
      </c>
      <c r="B4" s="268" t="s">
        <v>43</v>
      </c>
      <c r="C4" s="267" t="s">
        <v>1295</v>
      </c>
      <c r="D4" s="268" t="s">
        <v>43</v>
      </c>
    </row>
    <row r="5" s="256" customFormat="1" ht="32.1" customHeight="1" spans="1:4">
      <c r="A5" s="269" t="s">
        <v>1296</v>
      </c>
      <c r="B5" s="270">
        <v>224334</v>
      </c>
      <c r="C5" s="269" t="s">
        <v>1297</v>
      </c>
      <c r="D5" s="270">
        <v>366789</v>
      </c>
    </row>
    <row r="6" s="256" customFormat="1" ht="32.1" customHeight="1" spans="1:4">
      <c r="A6" s="269" t="s">
        <v>112</v>
      </c>
      <c r="B6" s="271">
        <f>B7+B8+B9</f>
        <v>70704</v>
      </c>
      <c r="C6" s="272" t="s">
        <v>113</v>
      </c>
      <c r="D6" s="271">
        <f>D7+D8</f>
        <v>9314</v>
      </c>
    </row>
    <row r="7" s="256" customFormat="1" ht="32.1" customHeight="1" spans="1:4">
      <c r="A7" s="273" t="s">
        <v>1298</v>
      </c>
      <c r="B7" s="274">
        <v>40232</v>
      </c>
      <c r="C7" s="275" t="s">
        <v>1299</v>
      </c>
      <c r="D7" s="274">
        <v>0</v>
      </c>
    </row>
    <row r="8" s="256" customFormat="1" ht="32.1" customHeight="1" spans="1:4">
      <c r="A8" s="273" t="s">
        <v>1300</v>
      </c>
      <c r="B8" s="274">
        <v>2472</v>
      </c>
      <c r="C8" s="275" t="s">
        <v>1301</v>
      </c>
      <c r="D8" s="274">
        <v>9314</v>
      </c>
    </row>
    <row r="9" s="256" customFormat="1" ht="32.1" customHeight="1" spans="1:4">
      <c r="A9" s="273" t="s">
        <v>1302</v>
      </c>
      <c r="B9" s="274">
        <f>B10</f>
        <v>28000</v>
      </c>
      <c r="C9" s="276"/>
      <c r="D9" s="154"/>
    </row>
    <row r="10" s="256" customFormat="1" ht="32.1" customHeight="1" spans="1:4">
      <c r="A10" s="273" t="s">
        <v>1303</v>
      </c>
      <c r="B10" s="274">
        <v>28000</v>
      </c>
      <c r="C10" s="276"/>
      <c r="D10" s="154"/>
    </row>
    <row r="11" s="256" customFormat="1" ht="32.1" customHeight="1" spans="1:4">
      <c r="A11" s="269" t="s">
        <v>144</v>
      </c>
      <c r="B11" s="271">
        <v>0</v>
      </c>
      <c r="C11" s="276" t="s">
        <v>132</v>
      </c>
      <c r="D11" s="154">
        <f>D12</f>
        <v>72815</v>
      </c>
    </row>
    <row r="12" s="256" customFormat="1" ht="32.1" customHeight="1" spans="1:4">
      <c r="A12" s="277" t="s">
        <v>1304</v>
      </c>
      <c r="B12" s="274"/>
      <c r="C12" s="277" t="s">
        <v>1305</v>
      </c>
      <c r="D12" s="278">
        <v>72815</v>
      </c>
    </row>
    <row r="13" s="256" customFormat="1" ht="32.1" customHeight="1" spans="1:4">
      <c r="A13" s="277" t="s">
        <v>135</v>
      </c>
      <c r="B13" s="274">
        <v>187046</v>
      </c>
      <c r="C13" s="273"/>
      <c r="D13" s="278"/>
    </row>
    <row r="14" s="256" customFormat="1" ht="32.1" customHeight="1" spans="1:4">
      <c r="A14" s="279" t="s">
        <v>148</v>
      </c>
      <c r="B14" s="271">
        <f>B13+B11+B6+B5</f>
        <v>482084</v>
      </c>
      <c r="C14" s="279" t="s">
        <v>149</v>
      </c>
      <c r="D14" s="271">
        <f>D11+D6+D5</f>
        <v>448918</v>
      </c>
    </row>
    <row r="15" ht="32" customHeight="1" spans="1:4">
      <c r="A15" s="280"/>
      <c r="B15" s="152"/>
      <c r="C15" s="281" t="s">
        <v>1314</v>
      </c>
      <c r="D15" s="282">
        <f>B14-D14</f>
        <v>33166</v>
      </c>
    </row>
  </sheetData>
  <sheetProtection formatCells="0" insertHyperlinks="0" autoFilter="0"/>
  <mergeCells count="1">
    <mergeCell ref="A2:D2"/>
  </mergeCells>
  <printOptions horizontalCentered="1"/>
  <pageMargins left="0.826388888888889" right="0.709027777777778" top="0.75" bottom="0.75" header="0.309027777777778" footer="0.309027777777778"/>
  <pageSetup paperSize="9" scale="88" fitToHeight="0" orientation="portrait"/>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workbookViewId="0">
      <pane xSplit="1" ySplit="1" topLeftCell="B15" activePane="bottomRight" state="frozen"/>
      <selection/>
      <selection pane="topRight"/>
      <selection pane="bottomLeft"/>
      <selection pane="bottomRight" activeCell="B5" sqref="B5:G32"/>
    </sheetView>
  </sheetViews>
  <sheetFormatPr defaultColWidth="10" defaultRowHeight="15.75" outlineLevelCol="6"/>
  <cols>
    <col min="1" max="1" width="17.1333333333333" style="564" customWidth="1"/>
    <col min="2" max="5" width="12.6333333333333" style="559" customWidth="1"/>
    <col min="6" max="6" width="12.6333333333333" style="573" customWidth="1"/>
    <col min="7" max="7" width="15.5" style="573" customWidth="1"/>
    <col min="8" max="16384" width="10" style="585"/>
  </cols>
  <sheetData>
    <row r="1" s="585" customFormat="1" ht="24" customHeight="1" spans="1:7">
      <c r="A1" s="562" t="s">
        <v>37</v>
      </c>
      <c r="B1" s="559"/>
      <c r="C1" s="559"/>
      <c r="D1" s="559"/>
      <c r="E1" s="559"/>
      <c r="F1" s="573"/>
      <c r="G1" s="573"/>
    </row>
    <row r="2" s="585" customFormat="1" ht="27" customHeight="1" spans="1:7">
      <c r="A2" s="603" t="s">
        <v>38</v>
      </c>
      <c r="B2" s="604"/>
      <c r="C2" s="604"/>
      <c r="D2" s="604"/>
      <c r="E2" s="604"/>
      <c r="F2" s="604"/>
      <c r="G2" s="604"/>
    </row>
    <row r="3" s="585" customFormat="1" ht="20" customHeight="1" spans="1:7">
      <c r="A3" s="564"/>
      <c r="B3" s="559"/>
      <c r="C3" s="559"/>
      <c r="D3" s="559"/>
      <c r="E3" s="559"/>
      <c r="F3" s="574"/>
      <c r="G3" s="573" t="s">
        <v>39</v>
      </c>
    </row>
    <row r="4" s="585" customFormat="1" ht="52" customHeight="1" spans="1:7">
      <c r="A4" s="200" t="s">
        <v>40</v>
      </c>
      <c r="B4" s="565" t="s">
        <v>41</v>
      </c>
      <c r="C4" s="565" t="s">
        <v>42</v>
      </c>
      <c r="D4" s="565" t="s">
        <v>43</v>
      </c>
      <c r="E4" s="565" t="s">
        <v>44</v>
      </c>
      <c r="F4" s="200" t="s">
        <v>45</v>
      </c>
      <c r="G4" s="565" t="s">
        <v>46</v>
      </c>
    </row>
    <row r="5" s="585" customFormat="1" ht="20.1" customHeight="1" spans="1:7">
      <c r="A5" s="566" t="s">
        <v>47</v>
      </c>
      <c r="B5" s="567">
        <f>SUM(B6:B21)</f>
        <v>26662</v>
      </c>
      <c r="C5" s="567">
        <f>SUM(C6:C21)</f>
        <v>26662</v>
      </c>
      <c r="D5" s="567">
        <f>SUM(D6:D21)</f>
        <v>18872</v>
      </c>
      <c r="E5" s="567">
        <f>SUM(E6:E21)</f>
        <v>23446</v>
      </c>
      <c r="F5" s="567">
        <f>D5/C5*100</f>
        <v>70.7823869177106</v>
      </c>
      <c r="G5" s="567">
        <f>D5/E5*100</f>
        <v>80.4913418067048</v>
      </c>
    </row>
    <row r="6" s="585" customFormat="1" ht="20.1" customHeight="1" spans="1:7">
      <c r="A6" s="568" t="s">
        <v>48</v>
      </c>
      <c r="B6" s="569">
        <v>7353</v>
      </c>
      <c r="C6" s="569">
        <v>7353</v>
      </c>
      <c r="D6" s="569">
        <v>4836</v>
      </c>
      <c r="E6" s="569">
        <v>6883</v>
      </c>
      <c r="F6" s="567">
        <f t="shared" ref="F6:F32" si="0">D6/C6*100</f>
        <v>65.7690738474092</v>
      </c>
      <c r="G6" s="567">
        <f t="shared" ref="G6:G32" si="1">D6/E6*100</f>
        <v>70.2600610199041</v>
      </c>
    </row>
    <row r="7" s="585" customFormat="1" ht="20.1" customHeight="1" spans="1:7">
      <c r="A7" s="568" t="s">
        <v>49</v>
      </c>
      <c r="B7" s="569">
        <v>2059</v>
      </c>
      <c r="C7" s="569">
        <v>2059</v>
      </c>
      <c r="D7" s="569">
        <v>1038</v>
      </c>
      <c r="E7" s="569">
        <v>1059</v>
      </c>
      <c r="F7" s="567">
        <f t="shared" si="0"/>
        <v>50.412821758135</v>
      </c>
      <c r="G7" s="567">
        <f t="shared" si="1"/>
        <v>98.0169971671388</v>
      </c>
    </row>
    <row r="8" s="585" customFormat="1" ht="31.5" spans="1:7">
      <c r="A8" s="568" t="s">
        <v>50</v>
      </c>
      <c r="B8" s="569"/>
      <c r="C8" s="569"/>
      <c r="D8" s="569"/>
      <c r="E8" s="569">
        <v>0</v>
      </c>
      <c r="F8" s="567"/>
      <c r="G8" s="567"/>
    </row>
    <row r="9" s="585" customFormat="1" ht="20.1" customHeight="1" spans="1:7">
      <c r="A9" s="568" t="s">
        <v>51</v>
      </c>
      <c r="B9" s="569">
        <v>408</v>
      </c>
      <c r="C9" s="569">
        <v>408</v>
      </c>
      <c r="D9" s="569">
        <v>347</v>
      </c>
      <c r="E9" s="569">
        <v>408</v>
      </c>
      <c r="F9" s="567">
        <f t="shared" si="0"/>
        <v>85.0490196078431</v>
      </c>
      <c r="G9" s="567">
        <f t="shared" si="1"/>
        <v>85.0490196078431</v>
      </c>
    </row>
    <row r="10" s="585" customFormat="1" ht="20.1" customHeight="1" spans="1:7">
      <c r="A10" s="568" t="s">
        <v>52</v>
      </c>
      <c r="B10" s="569">
        <v>128</v>
      </c>
      <c r="C10" s="569">
        <v>128</v>
      </c>
      <c r="D10" s="569">
        <v>132</v>
      </c>
      <c r="E10" s="569">
        <v>128</v>
      </c>
      <c r="F10" s="567">
        <f t="shared" si="0"/>
        <v>103.125</v>
      </c>
      <c r="G10" s="567">
        <f t="shared" si="1"/>
        <v>103.125</v>
      </c>
    </row>
    <row r="11" s="585" customFormat="1" ht="31.5" spans="1:7">
      <c r="A11" s="568" t="s">
        <v>53</v>
      </c>
      <c r="B11" s="569">
        <v>1220</v>
      </c>
      <c r="C11" s="569">
        <v>1220</v>
      </c>
      <c r="D11" s="569">
        <v>1053</v>
      </c>
      <c r="E11" s="569">
        <v>1224</v>
      </c>
      <c r="F11" s="567">
        <f t="shared" si="0"/>
        <v>86.3114754098361</v>
      </c>
      <c r="G11" s="567">
        <f t="shared" si="1"/>
        <v>86.0294117647059</v>
      </c>
    </row>
    <row r="12" s="585" customFormat="1" ht="20.1" customHeight="1" spans="1:7">
      <c r="A12" s="568" t="s">
        <v>54</v>
      </c>
      <c r="B12" s="569">
        <v>2317</v>
      </c>
      <c r="C12" s="569">
        <v>2317</v>
      </c>
      <c r="D12" s="569">
        <v>1824</v>
      </c>
      <c r="E12" s="569">
        <v>2318</v>
      </c>
      <c r="F12" s="567">
        <f t="shared" si="0"/>
        <v>78.7224859732413</v>
      </c>
      <c r="G12" s="567">
        <f t="shared" si="1"/>
        <v>78.6885245901639</v>
      </c>
    </row>
    <row r="13" s="585" customFormat="1" ht="20.1" customHeight="1" spans="1:7">
      <c r="A13" s="568" t="s">
        <v>55</v>
      </c>
      <c r="B13" s="569">
        <v>747</v>
      </c>
      <c r="C13" s="569">
        <v>747</v>
      </c>
      <c r="D13" s="569">
        <v>842</v>
      </c>
      <c r="E13" s="569">
        <v>747</v>
      </c>
      <c r="F13" s="567">
        <f t="shared" si="0"/>
        <v>112.717536813922</v>
      </c>
      <c r="G13" s="567">
        <f t="shared" si="1"/>
        <v>112.717536813922</v>
      </c>
    </row>
    <row r="14" s="585" customFormat="1" ht="31.5" spans="1:7">
      <c r="A14" s="568" t="s">
        <v>56</v>
      </c>
      <c r="B14" s="569">
        <v>1090</v>
      </c>
      <c r="C14" s="569">
        <v>1090</v>
      </c>
      <c r="D14" s="569">
        <v>1225</v>
      </c>
      <c r="E14" s="569">
        <v>1090</v>
      </c>
      <c r="F14" s="567">
        <f t="shared" si="0"/>
        <v>112.385321100917</v>
      </c>
      <c r="G14" s="567">
        <f t="shared" si="1"/>
        <v>112.385321100917</v>
      </c>
    </row>
    <row r="15" s="585" customFormat="1" ht="20.1" customHeight="1" spans="1:7">
      <c r="A15" s="568" t="s">
        <v>57</v>
      </c>
      <c r="B15" s="569">
        <v>4002</v>
      </c>
      <c r="C15" s="569">
        <v>4002</v>
      </c>
      <c r="D15" s="569">
        <v>946</v>
      </c>
      <c r="E15" s="569">
        <v>3002</v>
      </c>
      <c r="F15" s="567">
        <f t="shared" si="0"/>
        <v>23.6381809095452</v>
      </c>
      <c r="G15" s="567">
        <f t="shared" si="1"/>
        <v>31.5123251165889</v>
      </c>
    </row>
    <row r="16" s="585" customFormat="1" ht="20.1" customHeight="1" spans="1:7">
      <c r="A16" s="568" t="s">
        <v>58</v>
      </c>
      <c r="B16" s="569">
        <v>159</v>
      </c>
      <c r="C16" s="569">
        <v>159</v>
      </c>
      <c r="D16" s="569">
        <v>195</v>
      </c>
      <c r="E16" s="569">
        <v>159</v>
      </c>
      <c r="F16" s="567">
        <f t="shared" si="0"/>
        <v>122.641509433962</v>
      </c>
      <c r="G16" s="567">
        <f t="shared" si="1"/>
        <v>122.641509433962</v>
      </c>
    </row>
    <row r="17" s="585" customFormat="1" ht="20.1" customHeight="1" spans="1:7">
      <c r="A17" s="568" t="s">
        <v>59</v>
      </c>
      <c r="B17" s="569">
        <v>3157</v>
      </c>
      <c r="C17" s="569">
        <v>3157</v>
      </c>
      <c r="D17" s="569">
        <v>3067</v>
      </c>
      <c r="E17" s="569">
        <v>2406</v>
      </c>
      <c r="F17" s="567">
        <f t="shared" si="0"/>
        <v>97.1491922711435</v>
      </c>
      <c r="G17" s="567">
        <f t="shared" si="1"/>
        <v>127.472984206151</v>
      </c>
    </row>
    <row r="18" s="585" customFormat="1" ht="20.1" customHeight="1" spans="1:7">
      <c r="A18" s="568" t="s">
        <v>60</v>
      </c>
      <c r="B18" s="569">
        <v>4015</v>
      </c>
      <c r="C18" s="569">
        <v>4015</v>
      </c>
      <c r="D18" s="569">
        <v>3355</v>
      </c>
      <c r="E18" s="569">
        <v>4015</v>
      </c>
      <c r="F18" s="567">
        <f t="shared" si="0"/>
        <v>83.5616438356164</v>
      </c>
      <c r="G18" s="567">
        <f t="shared" si="1"/>
        <v>83.5616438356164</v>
      </c>
    </row>
    <row r="19" s="585" customFormat="1" ht="20.1" customHeight="1" spans="1:7">
      <c r="A19" s="568" t="s">
        <v>61</v>
      </c>
      <c r="B19" s="569"/>
      <c r="C19" s="569"/>
      <c r="D19" s="569"/>
      <c r="E19" s="569">
        <v>0</v>
      </c>
      <c r="F19" s="567"/>
      <c r="G19" s="567"/>
    </row>
    <row r="20" s="585" customFormat="1" ht="31.5" spans="1:7">
      <c r="A20" s="568" t="s">
        <v>62</v>
      </c>
      <c r="B20" s="569">
        <v>7</v>
      </c>
      <c r="C20" s="569">
        <v>7</v>
      </c>
      <c r="D20" s="569">
        <v>12</v>
      </c>
      <c r="E20" s="569">
        <v>7</v>
      </c>
      <c r="F20" s="567">
        <f t="shared" si="0"/>
        <v>171.428571428571</v>
      </c>
      <c r="G20" s="567">
        <f t="shared" si="1"/>
        <v>171.428571428571</v>
      </c>
    </row>
    <row r="21" s="585" customFormat="1" ht="31.5" spans="1:7">
      <c r="A21" s="568" t="s">
        <v>63</v>
      </c>
      <c r="B21" s="569"/>
      <c r="C21" s="569"/>
      <c r="D21" s="569"/>
      <c r="E21" s="569">
        <v>0</v>
      </c>
      <c r="F21" s="567"/>
      <c r="G21" s="567"/>
    </row>
    <row r="22" s="585" customFormat="1" ht="20.1" customHeight="1" spans="1:7">
      <c r="A22" s="566" t="s">
        <v>64</v>
      </c>
      <c r="B22" s="567">
        <f>SUM(B23:B30)</f>
        <v>30663</v>
      </c>
      <c r="C22" s="567">
        <f>SUM(C23:C30)</f>
        <v>30663</v>
      </c>
      <c r="D22" s="567">
        <f>SUM(D23:D30)</f>
        <v>20464</v>
      </c>
      <c r="E22" s="567">
        <f>SUM(E23:E30)</f>
        <v>30166</v>
      </c>
      <c r="F22" s="567">
        <f t="shared" si="0"/>
        <v>66.7384143756319</v>
      </c>
      <c r="G22" s="567">
        <f t="shared" si="1"/>
        <v>67.8379632699065</v>
      </c>
    </row>
    <row r="23" s="585" customFormat="1" ht="20.1" customHeight="1" spans="1:7">
      <c r="A23" s="568" t="s">
        <v>65</v>
      </c>
      <c r="B23" s="569">
        <v>1313</v>
      </c>
      <c r="C23" s="569">
        <v>1313</v>
      </c>
      <c r="D23" s="569">
        <v>1112</v>
      </c>
      <c r="E23" s="569">
        <v>1316</v>
      </c>
      <c r="F23" s="567">
        <f t="shared" si="0"/>
        <v>84.6915460776847</v>
      </c>
      <c r="G23" s="567">
        <f t="shared" si="1"/>
        <v>84.4984802431611</v>
      </c>
    </row>
    <row r="24" s="585" customFormat="1" ht="31.5" spans="1:7">
      <c r="A24" s="568" t="s">
        <v>66</v>
      </c>
      <c r="B24" s="569">
        <v>111</v>
      </c>
      <c r="C24" s="569">
        <v>111</v>
      </c>
      <c r="D24" s="569">
        <v>302</v>
      </c>
      <c r="E24" s="569">
        <v>111</v>
      </c>
      <c r="F24" s="567">
        <f t="shared" si="0"/>
        <v>272.072072072072</v>
      </c>
      <c r="G24" s="567">
        <f t="shared" si="1"/>
        <v>272.072072072072</v>
      </c>
    </row>
    <row r="25" s="585" customFormat="1" ht="20.1" customHeight="1" spans="1:7">
      <c r="A25" s="568" t="s">
        <v>67</v>
      </c>
      <c r="B25" s="569">
        <v>119</v>
      </c>
      <c r="C25" s="569">
        <v>119</v>
      </c>
      <c r="D25" s="569">
        <v>168</v>
      </c>
      <c r="E25" s="569">
        <v>119</v>
      </c>
      <c r="F25" s="567">
        <f t="shared" si="0"/>
        <v>141.176470588235</v>
      </c>
      <c r="G25" s="567">
        <f t="shared" si="1"/>
        <v>141.176470588235</v>
      </c>
    </row>
    <row r="26" s="585" customFormat="1" ht="32.1" customHeight="1" spans="1:7">
      <c r="A26" s="568" t="s">
        <v>68</v>
      </c>
      <c r="B26" s="569"/>
      <c r="C26" s="569"/>
      <c r="D26" s="569"/>
      <c r="E26" s="569">
        <v>0</v>
      </c>
      <c r="F26" s="567"/>
      <c r="G26" s="567"/>
    </row>
    <row r="27" s="585" customFormat="1" ht="47.25" spans="1:7">
      <c r="A27" s="568" t="s">
        <v>69</v>
      </c>
      <c r="B27" s="569">
        <v>29120</v>
      </c>
      <c r="C27" s="569">
        <v>29120</v>
      </c>
      <c r="D27" s="569">
        <v>18882</v>
      </c>
      <c r="E27" s="569">
        <v>28620</v>
      </c>
      <c r="F27" s="567">
        <f t="shared" si="0"/>
        <v>64.842032967033</v>
      </c>
      <c r="G27" s="567">
        <f t="shared" si="1"/>
        <v>65.9748427672956</v>
      </c>
    </row>
    <row r="28" s="585" customFormat="1" ht="31.5" spans="1:7">
      <c r="A28" s="568" t="s">
        <v>70</v>
      </c>
      <c r="B28" s="569"/>
      <c r="C28" s="569"/>
      <c r="D28" s="569"/>
      <c r="E28" s="569">
        <v>0</v>
      </c>
      <c r="F28" s="567"/>
      <c r="G28" s="567"/>
    </row>
    <row r="29" s="585" customFormat="1" ht="37" customHeight="1" spans="1:7">
      <c r="A29" s="568" t="s">
        <v>71</v>
      </c>
      <c r="B29" s="569"/>
      <c r="C29" s="569"/>
      <c r="D29" s="569"/>
      <c r="E29" s="569">
        <v>0</v>
      </c>
      <c r="F29" s="567"/>
      <c r="G29" s="567"/>
    </row>
    <row r="30" s="585" customFormat="1" ht="39" customHeight="1" spans="1:7">
      <c r="A30" s="568" t="s">
        <v>72</v>
      </c>
      <c r="B30" s="569"/>
      <c r="C30" s="569"/>
      <c r="D30" s="569"/>
      <c r="E30" s="569">
        <v>0</v>
      </c>
      <c r="F30" s="567"/>
      <c r="G30" s="567"/>
    </row>
    <row r="31" s="585" customFormat="1" ht="20.1" customHeight="1" spans="1:7">
      <c r="A31" s="568"/>
      <c r="B31" s="570"/>
      <c r="C31" s="571"/>
      <c r="D31" s="571"/>
      <c r="E31" s="570"/>
      <c r="F31" s="567"/>
      <c r="G31" s="567"/>
    </row>
    <row r="32" s="585" customFormat="1" ht="36" customHeight="1" spans="1:7">
      <c r="A32" s="572" t="s">
        <v>73</v>
      </c>
      <c r="B32" s="567">
        <f>B5+B22</f>
        <v>57325</v>
      </c>
      <c r="C32" s="567">
        <f>C5+C22</f>
        <v>57325</v>
      </c>
      <c r="D32" s="567">
        <f>D5+D22</f>
        <v>39336</v>
      </c>
      <c r="E32" s="567">
        <v>53612</v>
      </c>
      <c r="F32" s="567">
        <f t="shared" si="0"/>
        <v>68.6192760575665</v>
      </c>
      <c r="G32" s="567">
        <f t="shared" si="1"/>
        <v>73.3716332164441</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4" fitToHeight="0" orientation="portrait"/>
  <headerFooter>
    <oddFooter>&amp;C第 &amp;P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5"/>
  <sheetViews>
    <sheetView workbookViewId="0">
      <pane xSplit="1" ySplit="5" topLeftCell="B14" activePane="bottomRight" state="frozen"/>
      <selection/>
      <selection pane="topRight"/>
      <selection pane="bottomLeft"/>
      <selection pane="bottomRight" activeCell="A16" sqref="A16"/>
    </sheetView>
  </sheetViews>
  <sheetFormatPr defaultColWidth="8.88333333333333" defaultRowHeight="14.25" outlineLevelCol="1"/>
  <cols>
    <col min="1" max="1" width="59.25" style="245" customWidth="1"/>
    <col min="2" max="2" width="23.8833333333333" style="245" customWidth="1"/>
    <col min="3" max="16384" width="8.88333333333333" style="245"/>
  </cols>
  <sheetData>
    <row r="1" s="240" customFormat="1" ht="18.6" customHeight="1" spans="1:1">
      <c r="A1" s="246" t="s">
        <v>1315</v>
      </c>
    </row>
    <row r="2" s="241" customFormat="1" ht="30.4" customHeight="1" spans="1:2">
      <c r="A2" s="247" t="s">
        <v>1316</v>
      </c>
      <c r="B2" s="247"/>
    </row>
    <row r="3" s="242" customFormat="1" ht="23.65" customHeight="1" spans="2:2">
      <c r="B3" s="248" t="s">
        <v>107</v>
      </c>
    </row>
    <row r="4" s="243" customFormat="1" ht="30" customHeight="1" spans="1:2">
      <c r="A4" s="249" t="s">
        <v>1317</v>
      </c>
      <c r="B4" s="249" t="s">
        <v>43</v>
      </c>
    </row>
    <row r="5" ht="30" customHeight="1" spans="1:2">
      <c r="A5" s="250" t="s">
        <v>1318</v>
      </c>
      <c r="B5" s="251"/>
    </row>
    <row r="6" ht="30" customHeight="1" spans="1:2">
      <c r="A6" s="252" t="s">
        <v>1319</v>
      </c>
      <c r="B6" s="253"/>
    </row>
    <row r="7" ht="30" customHeight="1" spans="1:2">
      <c r="A7" s="252" t="s">
        <v>1320</v>
      </c>
      <c r="B7" s="253"/>
    </row>
    <row r="8" ht="30" customHeight="1" spans="1:2">
      <c r="A8" s="252" t="s">
        <v>1321</v>
      </c>
      <c r="B8" s="253"/>
    </row>
    <row r="9" ht="30" customHeight="1" spans="1:2">
      <c r="A9" s="252" t="s">
        <v>1322</v>
      </c>
      <c r="B9" s="253"/>
    </row>
    <row r="10" ht="30" customHeight="1" spans="1:2">
      <c r="A10" s="252" t="s">
        <v>1323</v>
      </c>
      <c r="B10" s="253"/>
    </row>
    <row r="11" ht="30" customHeight="1" spans="1:2">
      <c r="A11" s="252" t="s">
        <v>1324</v>
      </c>
      <c r="B11" s="253"/>
    </row>
    <row r="12" ht="30" customHeight="1" spans="1:2">
      <c r="A12" s="252" t="s">
        <v>1325</v>
      </c>
      <c r="B12" s="253"/>
    </row>
    <row r="13" ht="30" customHeight="1" spans="1:2">
      <c r="A13" s="252" t="s">
        <v>1326</v>
      </c>
      <c r="B13" s="253"/>
    </row>
    <row r="14" ht="30" customHeight="1" spans="1:2">
      <c r="A14" s="252" t="s">
        <v>1327</v>
      </c>
      <c r="B14" s="253"/>
    </row>
    <row r="15" ht="30" customHeight="1" spans="1:2">
      <c r="A15" s="252" t="s">
        <v>1328</v>
      </c>
      <c r="B15" s="253"/>
    </row>
    <row r="16" ht="30" customHeight="1" spans="1:2">
      <c r="A16" s="252" t="s">
        <v>1329</v>
      </c>
      <c r="B16" s="253"/>
    </row>
    <row r="17" ht="30" customHeight="1" spans="1:2">
      <c r="A17" s="252" t="s">
        <v>1330</v>
      </c>
      <c r="B17" s="253"/>
    </row>
    <row r="18" ht="30" customHeight="1" spans="1:2">
      <c r="A18" s="252" t="s">
        <v>1331</v>
      </c>
      <c r="B18" s="253"/>
    </row>
    <row r="19" ht="30" customHeight="1" spans="1:2">
      <c r="A19" s="252" t="s">
        <v>1332</v>
      </c>
      <c r="B19" s="253"/>
    </row>
    <row r="20" ht="30" customHeight="1" spans="1:2">
      <c r="A20" s="252" t="s">
        <v>1333</v>
      </c>
      <c r="B20" s="253"/>
    </row>
    <row r="21" ht="30" customHeight="1" spans="1:2">
      <c r="A21" s="252" t="s">
        <v>1334</v>
      </c>
      <c r="B21" s="253"/>
    </row>
    <row r="22" ht="30" customHeight="1" spans="1:2">
      <c r="A22" s="252" t="s">
        <v>1335</v>
      </c>
      <c r="B22" s="253"/>
    </row>
    <row r="23" ht="30" customHeight="1" spans="1:2">
      <c r="A23" s="252" t="s">
        <v>1336</v>
      </c>
      <c r="B23" s="253"/>
    </row>
    <row r="24" ht="30" customHeight="1" spans="1:2">
      <c r="A24" s="252" t="s">
        <v>1337</v>
      </c>
      <c r="B24" s="253"/>
    </row>
    <row r="25" s="244" customFormat="1" ht="31" customHeight="1" spans="1:1">
      <c r="A25" s="244" t="s">
        <v>1201</v>
      </c>
    </row>
  </sheetData>
  <sheetProtection formatCells="0" insertHyperlinks="0" autoFilter="0"/>
  <mergeCells count="1">
    <mergeCell ref="A2:B2"/>
  </mergeCells>
  <printOptions horizontalCentered="1"/>
  <pageMargins left="0.709027777777778" right="0.709027777777778" top="0.75" bottom="0.75" header="0.309027777777778" footer="0.309027777777778"/>
  <pageSetup paperSize="9" fitToHeight="0" orientation="portrait"/>
  <headerFooter>
    <oddFooter>&amp;C第 &amp;P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0"/>
  <sheetViews>
    <sheetView workbookViewId="0">
      <pane xSplit="1" ySplit="5" topLeftCell="B18" activePane="bottomRight" state="frozen"/>
      <selection/>
      <selection pane="topRight"/>
      <selection pane="bottomLeft"/>
      <selection pane="bottomRight" activeCell="A40" sqref="A4:G40"/>
    </sheetView>
  </sheetViews>
  <sheetFormatPr defaultColWidth="8.88333333333333" defaultRowHeight="14.25" outlineLevelCol="6"/>
  <cols>
    <col min="1" max="1" width="48.1333333333333" style="183" customWidth="1"/>
    <col min="2" max="4" width="14.1333333333333" style="230" customWidth="1"/>
    <col min="5" max="5" width="13.6333333333333" style="231" customWidth="1"/>
    <col min="6" max="6" width="14" style="232" customWidth="1"/>
    <col min="7" max="7" width="14.5" style="231" customWidth="1"/>
    <col min="8" max="16384" width="8.88333333333333" style="183"/>
  </cols>
  <sheetData>
    <row r="1" s="91" customFormat="1" ht="18.6" customHeight="1" spans="1:7">
      <c r="A1" s="98" t="s">
        <v>1338</v>
      </c>
      <c r="B1" s="233"/>
      <c r="C1" s="233"/>
      <c r="D1" s="233"/>
      <c r="E1" s="99"/>
      <c r="F1" s="236"/>
      <c r="G1" s="99"/>
    </row>
    <row r="2" s="178" customFormat="1" ht="30.4" customHeight="1" spans="1:7">
      <c r="A2" s="222" t="s">
        <v>1339</v>
      </c>
      <c r="B2" s="234"/>
      <c r="C2" s="222"/>
      <c r="D2" s="222"/>
      <c r="E2" s="222"/>
      <c r="F2" s="222"/>
      <c r="G2" s="222"/>
    </row>
    <row r="3" s="179" customFormat="1" ht="23.65" customHeight="1" spans="1:7">
      <c r="A3" s="223"/>
      <c r="B3" s="235"/>
      <c r="C3" s="224"/>
      <c r="D3" s="224"/>
      <c r="E3" s="237"/>
      <c r="F3" s="238"/>
      <c r="G3" s="239" t="s">
        <v>107</v>
      </c>
    </row>
    <row r="4" s="180" customFormat="1" ht="36.95" customHeight="1" spans="1:7">
      <c r="A4" s="188" t="s">
        <v>1165</v>
      </c>
      <c r="B4" s="189" t="s">
        <v>1340</v>
      </c>
      <c r="C4" s="189" t="s">
        <v>76</v>
      </c>
      <c r="D4" s="189" t="s">
        <v>154</v>
      </c>
      <c r="E4" s="199" t="s">
        <v>43</v>
      </c>
      <c r="F4" s="200" t="s">
        <v>45</v>
      </c>
      <c r="G4" s="200" t="s">
        <v>77</v>
      </c>
    </row>
    <row r="5" ht="19.9" customHeight="1" spans="1:7">
      <c r="A5" s="206" t="s">
        <v>1341</v>
      </c>
      <c r="B5" s="207">
        <f>SUM(B6:B22)</f>
        <v>400</v>
      </c>
      <c r="C5" s="207">
        <f>SUM(C6:C22)</f>
        <v>2000</v>
      </c>
      <c r="D5" s="207">
        <f>SUM(D6:D22)</f>
        <v>600</v>
      </c>
      <c r="E5" s="207">
        <f>SUM(E6:E22)</f>
        <v>2000</v>
      </c>
      <c r="F5" s="216">
        <f>E5/C5*100</f>
        <v>100</v>
      </c>
      <c r="G5" s="217"/>
    </row>
    <row r="6" s="181" customFormat="1" ht="19.9" customHeight="1" spans="1:7">
      <c r="A6" s="208" t="s">
        <v>1342</v>
      </c>
      <c r="B6" s="209"/>
      <c r="C6" s="209"/>
      <c r="D6" s="209"/>
      <c r="E6" s="209"/>
      <c r="F6" s="216"/>
      <c r="G6" s="217"/>
    </row>
    <row r="7" s="182" customFormat="1" ht="19.9" customHeight="1" spans="1:7">
      <c r="A7" s="210" t="s">
        <v>1343</v>
      </c>
      <c r="B7" s="211"/>
      <c r="C7" s="211"/>
      <c r="D7" s="211"/>
      <c r="E7" s="211"/>
      <c r="F7" s="216"/>
      <c r="G7" s="217"/>
    </row>
    <row r="8" s="182" customFormat="1" ht="19.9" customHeight="1" spans="1:7">
      <c r="A8" s="210" t="s">
        <v>1344</v>
      </c>
      <c r="B8" s="211"/>
      <c r="C8" s="211"/>
      <c r="D8" s="211"/>
      <c r="E8" s="211"/>
      <c r="F8" s="216"/>
      <c r="G8" s="217"/>
    </row>
    <row r="9" s="181" customFormat="1" ht="19.9" customHeight="1" spans="1:7">
      <c r="A9" s="210" t="s">
        <v>1345</v>
      </c>
      <c r="B9" s="211"/>
      <c r="C9" s="211"/>
      <c r="D9" s="211"/>
      <c r="E9" s="211"/>
      <c r="F9" s="216"/>
      <c r="G9" s="217"/>
    </row>
    <row r="10" s="181" customFormat="1" ht="19.9" customHeight="1" spans="1:7">
      <c r="A10" s="210" t="s">
        <v>1346</v>
      </c>
      <c r="B10" s="211"/>
      <c r="C10" s="211"/>
      <c r="D10" s="211"/>
      <c r="E10" s="211"/>
      <c r="F10" s="216"/>
      <c r="G10" s="217"/>
    </row>
    <row r="11" s="181" customFormat="1" ht="19.9" customHeight="1" spans="1:7">
      <c r="A11" s="210" t="s">
        <v>1347</v>
      </c>
      <c r="B11" s="211"/>
      <c r="C11" s="211"/>
      <c r="D11" s="211"/>
      <c r="E11" s="211"/>
      <c r="F11" s="216"/>
      <c r="G11" s="217"/>
    </row>
    <row r="12" s="181" customFormat="1" ht="19.9" customHeight="1" spans="1:7">
      <c r="A12" s="210" t="s">
        <v>1348</v>
      </c>
      <c r="B12" s="211"/>
      <c r="C12" s="211"/>
      <c r="D12" s="211"/>
      <c r="E12" s="211"/>
      <c r="F12" s="216"/>
      <c r="G12" s="217"/>
    </row>
    <row r="13" s="181" customFormat="1" ht="19.9" customHeight="1" spans="1:7">
      <c r="A13" s="210" t="s">
        <v>1349</v>
      </c>
      <c r="B13" s="211"/>
      <c r="C13" s="211"/>
      <c r="D13" s="211"/>
      <c r="E13" s="211"/>
      <c r="F13" s="216"/>
      <c r="G13" s="217"/>
    </row>
    <row r="14" s="181" customFormat="1" ht="19.9" customHeight="1" spans="1:7">
      <c r="A14" s="210" t="s">
        <v>1350</v>
      </c>
      <c r="B14" s="211"/>
      <c r="C14" s="211"/>
      <c r="D14" s="211"/>
      <c r="E14" s="211"/>
      <c r="F14" s="216"/>
      <c r="G14" s="217"/>
    </row>
    <row r="15" s="181" customFormat="1" ht="19.9" customHeight="1" spans="1:7">
      <c r="A15" s="210" t="s">
        <v>1351</v>
      </c>
      <c r="B15" s="211"/>
      <c r="C15" s="211"/>
      <c r="D15" s="211"/>
      <c r="E15" s="211"/>
      <c r="F15" s="216"/>
      <c r="G15" s="217"/>
    </row>
    <row r="16" ht="19.9" customHeight="1" spans="1:7">
      <c r="A16" s="208" t="s">
        <v>1352</v>
      </c>
      <c r="B16" s="209"/>
      <c r="C16" s="209"/>
      <c r="D16" s="209"/>
      <c r="E16" s="209"/>
      <c r="F16" s="216"/>
      <c r="G16" s="217"/>
    </row>
    <row r="17" ht="19.9" customHeight="1" spans="1:7">
      <c r="A17" s="208" t="s">
        <v>1353</v>
      </c>
      <c r="B17" s="209"/>
      <c r="C17" s="209"/>
      <c r="D17" s="209"/>
      <c r="E17" s="209"/>
      <c r="F17" s="216"/>
      <c r="G17" s="217"/>
    </row>
    <row r="18" ht="19.9" customHeight="1" spans="1:7">
      <c r="A18" s="208" t="s">
        <v>1354</v>
      </c>
      <c r="B18" s="209"/>
      <c r="C18" s="209"/>
      <c r="D18" s="209"/>
      <c r="E18" s="209"/>
      <c r="F18" s="216"/>
      <c r="G18" s="217"/>
    </row>
    <row r="19" ht="19.9" customHeight="1" spans="1:7">
      <c r="A19" s="208" t="s">
        <v>1355</v>
      </c>
      <c r="B19" s="209"/>
      <c r="C19" s="209"/>
      <c r="D19" s="209"/>
      <c r="E19" s="209"/>
      <c r="F19" s="216"/>
      <c r="G19" s="217"/>
    </row>
    <row r="20" ht="19.9" customHeight="1" spans="1:7">
      <c r="A20" s="208" t="s">
        <v>1356</v>
      </c>
      <c r="B20" s="209"/>
      <c r="C20" s="209"/>
      <c r="D20" s="209"/>
      <c r="E20" s="209"/>
      <c r="F20" s="216"/>
      <c r="G20" s="217"/>
    </row>
    <row r="21" ht="19.9" customHeight="1" spans="1:7">
      <c r="A21" s="212" t="s">
        <v>1357</v>
      </c>
      <c r="B21" s="209"/>
      <c r="C21" s="209"/>
      <c r="D21" s="209"/>
      <c r="E21" s="209"/>
      <c r="F21" s="216"/>
      <c r="G21" s="217"/>
    </row>
    <row r="22" ht="19.9" customHeight="1" spans="1:7">
      <c r="A22" s="208" t="s">
        <v>1358</v>
      </c>
      <c r="B22" s="209">
        <v>400</v>
      </c>
      <c r="C22" s="209">
        <v>2000</v>
      </c>
      <c r="D22" s="209">
        <v>600</v>
      </c>
      <c r="E22" s="209">
        <v>2000</v>
      </c>
      <c r="F22" s="216">
        <f>E22/C22*100</f>
        <v>100</v>
      </c>
      <c r="G22" s="217"/>
    </row>
    <row r="23" ht="19.9" customHeight="1" spans="1:7">
      <c r="A23" s="206" t="s">
        <v>1359</v>
      </c>
      <c r="B23" s="191">
        <f>SUM(B24:B27)</f>
        <v>0</v>
      </c>
      <c r="C23" s="191">
        <f>SUM(C24:C27)</f>
        <v>0</v>
      </c>
      <c r="D23" s="191">
        <f>SUM(D24:D27)</f>
        <v>0</v>
      </c>
      <c r="E23" s="191">
        <f>SUM(E24:E27)</f>
        <v>0</v>
      </c>
      <c r="F23" s="216"/>
      <c r="G23" s="217" t="e">
        <f>E23/D23*100</f>
        <v>#DIV/0!</v>
      </c>
    </row>
    <row r="24" ht="19.9" customHeight="1" spans="1:7">
      <c r="A24" s="208" t="s">
        <v>1360</v>
      </c>
      <c r="B24" s="193"/>
      <c r="C24" s="193"/>
      <c r="D24" s="193"/>
      <c r="E24" s="193"/>
      <c r="F24" s="216"/>
      <c r="G24" s="217"/>
    </row>
    <row r="25" ht="19.9" customHeight="1" spans="1:7">
      <c r="A25" s="208" t="s">
        <v>1361</v>
      </c>
      <c r="B25" s="193"/>
      <c r="C25" s="193"/>
      <c r="D25" s="193"/>
      <c r="E25" s="193"/>
      <c r="F25" s="216"/>
      <c r="G25" s="217"/>
    </row>
    <row r="26" ht="19.9" customHeight="1" spans="1:7">
      <c r="A26" s="208" t="s">
        <v>1362</v>
      </c>
      <c r="B26" s="193"/>
      <c r="C26" s="193"/>
      <c r="D26" s="193"/>
      <c r="E26" s="193"/>
      <c r="F26" s="216"/>
      <c r="G26" s="217"/>
    </row>
    <row r="27" ht="19.9" customHeight="1" spans="1:7">
      <c r="A27" s="208" t="s">
        <v>1363</v>
      </c>
      <c r="B27" s="193"/>
      <c r="C27" s="193"/>
      <c r="D27" s="193"/>
      <c r="E27" s="193"/>
      <c r="F27" s="216"/>
      <c r="G27" s="217" t="e">
        <f>E27/D27*100</f>
        <v>#DIV/0!</v>
      </c>
    </row>
    <row r="28" ht="19.9" customHeight="1" spans="1:7">
      <c r="A28" s="206" t="s">
        <v>1364</v>
      </c>
      <c r="B28" s="191"/>
      <c r="C28" s="191"/>
      <c r="D28" s="191"/>
      <c r="E28" s="191"/>
      <c r="F28" s="216"/>
      <c r="G28" s="217"/>
    </row>
    <row r="29" ht="19.9" customHeight="1" spans="1:7">
      <c r="A29" s="208" t="s">
        <v>1365</v>
      </c>
      <c r="B29" s="193"/>
      <c r="C29" s="193"/>
      <c r="D29" s="193"/>
      <c r="E29" s="193"/>
      <c r="F29" s="216"/>
      <c r="G29" s="217"/>
    </row>
    <row r="30" ht="19.9" customHeight="1" spans="1:7">
      <c r="A30" s="208" t="s">
        <v>1366</v>
      </c>
      <c r="B30" s="193"/>
      <c r="C30" s="193"/>
      <c r="D30" s="193"/>
      <c r="E30" s="193"/>
      <c r="F30" s="216"/>
      <c r="G30" s="217"/>
    </row>
    <row r="31" ht="19.9" customHeight="1" spans="1:7">
      <c r="A31" s="208" t="s">
        <v>1367</v>
      </c>
      <c r="B31" s="193"/>
      <c r="C31" s="193"/>
      <c r="D31" s="193"/>
      <c r="E31" s="193"/>
      <c r="F31" s="216"/>
      <c r="G31" s="217"/>
    </row>
    <row r="32" ht="19.9" customHeight="1" spans="1:7">
      <c r="A32" s="206" t="s">
        <v>1368</v>
      </c>
      <c r="B32" s="191"/>
      <c r="C32" s="191"/>
      <c r="D32" s="191"/>
      <c r="E32" s="191"/>
      <c r="F32" s="216"/>
      <c r="G32" s="217"/>
    </row>
    <row r="33" ht="19.9" customHeight="1" spans="1:7">
      <c r="A33" s="208" t="s">
        <v>1369</v>
      </c>
      <c r="B33" s="191"/>
      <c r="C33" s="191"/>
      <c r="D33" s="191"/>
      <c r="E33" s="191"/>
      <c r="F33" s="216"/>
      <c r="G33" s="217"/>
    </row>
    <row r="34" ht="19.9" customHeight="1" spans="1:7">
      <c r="A34" s="208" t="s">
        <v>1370</v>
      </c>
      <c r="B34" s="193"/>
      <c r="C34" s="193"/>
      <c r="D34" s="193"/>
      <c r="E34" s="193"/>
      <c r="F34" s="216"/>
      <c r="G34" s="217"/>
    </row>
    <row r="35" ht="19.9" customHeight="1" spans="1:7">
      <c r="A35" s="206" t="s">
        <v>1371</v>
      </c>
      <c r="B35" s="191"/>
      <c r="C35" s="191"/>
      <c r="D35" s="191"/>
      <c r="E35" s="191"/>
      <c r="F35" s="216"/>
      <c r="G35" s="217"/>
    </row>
    <row r="36" ht="19.9" customHeight="1" spans="1:7">
      <c r="A36" s="208" t="s">
        <v>1372</v>
      </c>
      <c r="B36" s="193"/>
      <c r="C36" s="193"/>
      <c r="D36" s="193"/>
      <c r="E36" s="193"/>
      <c r="F36" s="216"/>
      <c r="G36" s="217"/>
    </row>
    <row r="37" ht="19.9" customHeight="1" spans="1:7">
      <c r="A37" s="208"/>
      <c r="B37" s="193"/>
      <c r="C37" s="193"/>
      <c r="D37" s="193"/>
      <c r="E37" s="193"/>
      <c r="F37" s="216"/>
      <c r="G37" s="217"/>
    </row>
    <row r="38" ht="19.9" customHeight="1" spans="1:7">
      <c r="A38" s="213" t="s">
        <v>1373</v>
      </c>
      <c r="B38" s="191">
        <f>B5+B23+B28+B32+B35</f>
        <v>400</v>
      </c>
      <c r="C38" s="191">
        <f>C5+C23+C28+C32+C35</f>
        <v>2000</v>
      </c>
      <c r="D38" s="191">
        <f>D5+D23+D28+D32+D35</f>
        <v>600</v>
      </c>
      <c r="E38" s="191">
        <f>E5+E23+E28+E32+E35</f>
        <v>2000</v>
      </c>
      <c r="F38" s="216">
        <f>E38/C38*100</f>
        <v>100</v>
      </c>
      <c r="G38" s="217">
        <f>E38/D38*100</f>
        <v>333.333333333333</v>
      </c>
    </row>
    <row r="39" ht="19.9" customHeight="1" spans="1:7">
      <c r="A39" s="214" t="s">
        <v>1374</v>
      </c>
      <c r="B39" s="225"/>
      <c r="C39" s="225">
        <v>0.6</v>
      </c>
      <c r="D39" s="225">
        <v>0.6</v>
      </c>
      <c r="E39" s="225">
        <v>0.6</v>
      </c>
      <c r="F39" s="216">
        <f>E39/C39*100</f>
        <v>100</v>
      </c>
      <c r="G39" s="217">
        <f>E39/D39*100</f>
        <v>100</v>
      </c>
    </row>
    <row r="40" ht="19.9" customHeight="1" spans="1:7">
      <c r="A40" s="213" t="s">
        <v>1375</v>
      </c>
      <c r="B40" s="225">
        <v>0.6</v>
      </c>
      <c r="C40" s="225">
        <v>0.6</v>
      </c>
      <c r="D40" s="225"/>
      <c r="E40" s="225">
        <v>0.6</v>
      </c>
      <c r="F40" s="216"/>
      <c r="G40" s="217"/>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7" fitToHeight="0" orientation="portrait"/>
  <headerFooter>
    <oddFooter>&amp;C第 &amp;P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1"/>
  <sheetViews>
    <sheetView workbookViewId="0">
      <pane xSplit="1" ySplit="5" topLeftCell="B6" activePane="bottomRight" state="frozen"/>
      <selection/>
      <selection pane="topRight"/>
      <selection pane="bottomLeft"/>
      <selection pane="bottomRight" activeCell="A31" sqref="A4:G31"/>
    </sheetView>
  </sheetViews>
  <sheetFormatPr defaultColWidth="8.88333333333333" defaultRowHeight="14.25" outlineLevelCol="6"/>
  <cols>
    <col min="1" max="1" width="52.25" style="183" customWidth="1"/>
    <col min="2" max="5" width="13" style="183" customWidth="1"/>
    <col min="6" max="6" width="13" style="184" customWidth="1"/>
    <col min="7" max="7" width="13" style="183" customWidth="1"/>
    <col min="8" max="16384" width="8.88333333333333" style="183"/>
  </cols>
  <sheetData>
    <row r="1" s="91" customFormat="1" ht="18.6" customHeight="1" spans="1:6">
      <c r="A1" s="98" t="s">
        <v>1376</v>
      </c>
      <c r="F1" s="196"/>
    </row>
    <row r="2" s="178" customFormat="1" ht="30.4" customHeight="1" spans="1:7">
      <c r="A2" s="222" t="s">
        <v>1377</v>
      </c>
      <c r="B2" s="222"/>
      <c r="C2" s="222"/>
      <c r="D2" s="222"/>
      <c r="E2" s="222"/>
      <c r="F2" s="227"/>
      <c r="G2" s="222"/>
    </row>
    <row r="3" s="179" customFormat="1" ht="23.65" customHeight="1" spans="1:7">
      <c r="A3" s="223"/>
      <c r="B3" s="224"/>
      <c r="C3" s="224"/>
      <c r="D3" s="224"/>
      <c r="E3" s="224"/>
      <c r="F3" s="228"/>
      <c r="G3" s="229" t="s">
        <v>107</v>
      </c>
    </row>
    <row r="4" s="180" customFormat="1" ht="30.95" customHeight="1" spans="1:7">
      <c r="A4" s="188" t="s">
        <v>1165</v>
      </c>
      <c r="B4" s="189" t="s">
        <v>1239</v>
      </c>
      <c r="C4" s="189" t="s">
        <v>76</v>
      </c>
      <c r="D4" s="189" t="s">
        <v>154</v>
      </c>
      <c r="E4" s="199" t="s">
        <v>43</v>
      </c>
      <c r="F4" s="200" t="s">
        <v>45</v>
      </c>
      <c r="G4" s="200" t="s">
        <v>77</v>
      </c>
    </row>
    <row r="5" ht="25.15" customHeight="1" spans="1:7">
      <c r="A5" s="190" t="s">
        <v>1378</v>
      </c>
      <c r="B5" s="191">
        <f>B6+B12+B20+B22+B24</f>
        <v>280</v>
      </c>
      <c r="C5" s="225">
        <f>C6+C12+C20+C22+C24</f>
        <v>1401.2</v>
      </c>
      <c r="D5" s="225">
        <f>D6+D12+D20+D22+D24</f>
        <v>420</v>
      </c>
      <c r="E5" s="225">
        <f>E6+E12+E20+E22+E24</f>
        <v>1401.2</v>
      </c>
      <c r="F5" s="201">
        <f>E5/C5*100</f>
        <v>100</v>
      </c>
      <c r="G5" s="201">
        <f>E5/D5*100</f>
        <v>333.619047619048</v>
      </c>
    </row>
    <row r="6" s="181" customFormat="1" ht="25.15" customHeight="1" spans="1:7">
      <c r="A6" s="192" t="s">
        <v>1379</v>
      </c>
      <c r="B6" s="193"/>
      <c r="C6" s="226">
        <f>SUM(C7:C11)</f>
        <v>1.2</v>
      </c>
      <c r="D6" s="226">
        <f>SUM(D7:D11)</f>
        <v>0</v>
      </c>
      <c r="E6" s="226">
        <f>SUM(E7:E11)</f>
        <v>1.2</v>
      </c>
      <c r="F6" s="201">
        <f>E6/C6*100</f>
        <v>100</v>
      </c>
      <c r="G6" s="201" t="e">
        <f>E6/D6*100</f>
        <v>#DIV/0!</v>
      </c>
    </row>
    <row r="7" s="182" customFormat="1" ht="25.15" customHeight="1" spans="1:7">
      <c r="A7" s="192" t="s">
        <v>1380</v>
      </c>
      <c r="B7" s="193"/>
      <c r="C7" s="226"/>
      <c r="D7" s="226"/>
      <c r="E7" s="226"/>
      <c r="F7" s="201"/>
      <c r="G7" s="201"/>
    </row>
    <row r="8" s="182" customFormat="1" ht="25.15" customHeight="1" spans="1:7">
      <c r="A8" s="192" t="s">
        <v>1381</v>
      </c>
      <c r="B8" s="193"/>
      <c r="C8" s="226"/>
      <c r="D8" s="226"/>
      <c r="E8" s="226"/>
      <c r="F8" s="201"/>
      <c r="G8" s="201"/>
    </row>
    <row r="9" s="181" customFormat="1" ht="25.15" customHeight="1" spans="1:7">
      <c r="A9" s="192" t="s">
        <v>1382</v>
      </c>
      <c r="B9" s="193"/>
      <c r="C9" s="226">
        <v>1.2</v>
      </c>
      <c r="D9" s="226"/>
      <c r="E9" s="226">
        <v>1.2</v>
      </c>
      <c r="F9" s="201">
        <f>E9/C9*100</f>
        <v>100</v>
      </c>
      <c r="G9" s="201" t="e">
        <f>E9/D9*100</f>
        <v>#DIV/0!</v>
      </c>
    </row>
    <row r="10" s="181" customFormat="1" ht="25.15" customHeight="1" spans="1:7">
      <c r="A10" s="192" t="s">
        <v>1383</v>
      </c>
      <c r="B10" s="193"/>
      <c r="C10" s="193"/>
      <c r="D10" s="193"/>
      <c r="E10" s="193"/>
      <c r="F10" s="201"/>
      <c r="G10" s="201"/>
    </row>
    <row r="11" s="181" customFormat="1" ht="25.15" customHeight="1" spans="1:7">
      <c r="A11" s="192" t="s">
        <v>1384</v>
      </c>
      <c r="B11" s="193"/>
      <c r="C11" s="193"/>
      <c r="D11" s="193"/>
      <c r="E11" s="193"/>
      <c r="F11" s="201"/>
      <c r="G11" s="201"/>
    </row>
    <row r="12" s="181" customFormat="1" ht="25.15" customHeight="1" spans="1:7">
      <c r="A12" s="192" t="s">
        <v>1385</v>
      </c>
      <c r="B12" s="193">
        <f>B13+B14+B15+B16+B17+B18+B19</f>
        <v>280</v>
      </c>
      <c r="C12" s="193">
        <f>C13+C14+C15+C16+C17+C18+C19</f>
        <v>1400</v>
      </c>
      <c r="D12" s="193">
        <f>D13+D14+D15+D16+D17+D18+D19</f>
        <v>420</v>
      </c>
      <c r="E12" s="193">
        <f>E13+E14+E15+E16+E17+E18+E19</f>
        <v>1400</v>
      </c>
      <c r="F12" s="201">
        <f>E12/C12*100</f>
        <v>100</v>
      </c>
      <c r="G12" s="201">
        <f>E12/D12*100</f>
        <v>333.333333333333</v>
      </c>
    </row>
    <row r="13" s="181" customFormat="1" ht="25.15" customHeight="1" spans="1:7">
      <c r="A13" s="192" t="s">
        <v>1386</v>
      </c>
      <c r="B13" s="193"/>
      <c r="C13" s="193"/>
      <c r="D13" s="193"/>
      <c r="E13" s="193"/>
      <c r="F13" s="201"/>
      <c r="G13" s="201"/>
    </row>
    <row r="14" s="181" customFormat="1" ht="25.15" customHeight="1" spans="1:7">
      <c r="A14" s="192" t="s">
        <v>1387</v>
      </c>
      <c r="B14" s="193">
        <v>280</v>
      </c>
      <c r="C14" s="193">
        <v>1400</v>
      </c>
      <c r="D14" s="193">
        <v>420</v>
      </c>
      <c r="E14" s="193">
        <v>1400</v>
      </c>
      <c r="F14" s="201">
        <f>E14/C14*100</f>
        <v>100</v>
      </c>
      <c r="G14" s="201">
        <f>E14/D14*100</f>
        <v>333.333333333333</v>
      </c>
    </row>
    <row r="15" s="181" customFormat="1" ht="25.15" customHeight="1" spans="1:7">
      <c r="A15" s="192" t="s">
        <v>1388</v>
      </c>
      <c r="B15" s="193"/>
      <c r="C15" s="193"/>
      <c r="D15" s="193"/>
      <c r="E15" s="193"/>
      <c r="F15" s="201"/>
      <c r="G15" s="201"/>
    </row>
    <row r="16" ht="25.15" customHeight="1" spans="1:7">
      <c r="A16" s="192" t="s">
        <v>1389</v>
      </c>
      <c r="B16" s="193"/>
      <c r="C16" s="193"/>
      <c r="D16" s="193"/>
      <c r="E16" s="193"/>
      <c r="F16" s="201"/>
      <c r="G16" s="201"/>
    </row>
    <row r="17" ht="25.15" customHeight="1" spans="1:7">
      <c r="A17" s="192" t="s">
        <v>1390</v>
      </c>
      <c r="B17" s="193"/>
      <c r="C17" s="193"/>
      <c r="D17" s="193"/>
      <c r="E17" s="193"/>
      <c r="F17" s="201"/>
      <c r="G17" s="201"/>
    </row>
    <row r="18" ht="25.15" customHeight="1" spans="1:7">
      <c r="A18" s="192" t="s">
        <v>1391</v>
      </c>
      <c r="B18" s="193"/>
      <c r="C18" s="193"/>
      <c r="D18" s="193"/>
      <c r="E18" s="193"/>
      <c r="F18" s="201"/>
      <c r="G18" s="201"/>
    </row>
    <row r="19" ht="25.15" customHeight="1" spans="1:7">
      <c r="A19" s="192" t="s">
        <v>1392</v>
      </c>
      <c r="B19" s="193"/>
      <c r="C19" s="193"/>
      <c r="D19" s="193"/>
      <c r="E19" s="193"/>
      <c r="F19" s="201"/>
      <c r="G19" s="201"/>
    </row>
    <row r="20" ht="25.15" customHeight="1" spans="1:7">
      <c r="A20" s="192" t="s">
        <v>1393</v>
      </c>
      <c r="B20" s="193"/>
      <c r="C20" s="193"/>
      <c r="D20" s="193"/>
      <c r="E20" s="193"/>
      <c r="F20" s="201"/>
      <c r="G20" s="201"/>
    </row>
    <row r="21" ht="25.15" customHeight="1" spans="1:7">
      <c r="A21" s="192" t="s">
        <v>1394</v>
      </c>
      <c r="B21" s="193"/>
      <c r="C21" s="193"/>
      <c r="D21" s="193"/>
      <c r="E21" s="193"/>
      <c r="F21" s="201"/>
      <c r="G21" s="201"/>
    </row>
    <row r="22" ht="25.15" customHeight="1" spans="1:7">
      <c r="A22" s="192" t="s">
        <v>1395</v>
      </c>
      <c r="B22" s="193"/>
      <c r="C22" s="193"/>
      <c r="D22" s="193"/>
      <c r="E22" s="193"/>
      <c r="F22" s="201"/>
      <c r="G22" s="201"/>
    </row>
    <row r="23" ht="25.15" customHeight="1" spans="1:7">
      <c r="A23" s="194" t="s">
        <v>1396</v>
      </c>
      <c r="B23" s="191"/>
      <c r="C23" s="191"/>
      <c r="D23" s="191"/>
      <c r="E23" s="191"/>
      <c r="F23" s="201"/>
      <c r="G23" s="201"/>
    </row>
    <row r="24" ht="25.15" customHeight="1" spans="1:7">
      <c r="A24" s="192" t="s">
        <v>1397</v>
      </c>
      <c r="B24" s="193"/>
      <c r="C24" s="193"/>
      <c r="D24" s="193"/>
      <c r="E24" s="193"/>
      <c r="F24" s="201"/>
      <c r="G24" s="201"/>
    </row>
    <row r="25" ht="25.15" customHeight="1" spans="1:7">
      <c r="A25" s="192" t="s">
        <v>1398</v>
      </c>
      <c r="B25" s="193"/>
      <c r="C25" s="193"/>
      <c r="D25" s="193"/>
      <c r="E25" s="193"/>
      <c r="F25" s="201"/>
      <c r="G25" s="201"/>
    </row>
    <row r="26" ht="25.15" customHeight="1" spans="1:7">
      <c r="A26" s="190" t="s">
        <v>1399</v>
      </c>
      <c r="B26" s="191">
        <f>B27</f>
        <v>120</v>
      </c>
      <c r="C26" s="191">
        <f>C27</f>
        <v>600</v>
      </c>
      <c r="D26" s="191">
        <f>D27</f>
        <v>180</v>
      </c>
      <c r="E26" s="191">
        <f>E27</f>
        <v>600</v>
      </c>
      <c r="F26" s="201">
        <f>E26/C26*100</f>
        <v>100</v>
      </c>
      <c r="G26" s="201">
        <f>E26/D26*100</f>
        <v>333.333333333333</v>
      </c>
    </row>
    <row r="27" ht="25.15" customHeight="1" spans="1:7">
      <c r="A27" s="192" t="s">
        <v>1400</v>
      </c>
      <c r="B27" s="193">
        <f>B28</f>
        <v>120</v>
      </c>
      <c r="C27" s="193">
        <f>C28</f>
        <v>600</v>
      </c>
      <c r="D27" s="193">
        <f>D28</f>
        <v>180</v>
      </c>
      <c r="E27" s="193">
        <f>E28</f>
        <v>600</v>
      </c>
      <c r="F27" s="201">
        <f>E27/C27*100</f>
        <v>100</v>
      </c>
      <c r="G27" s="201">
        <f>E27/D27*100</f>
        <v>333.333333333333</v>
      </c>
    </row>
    <row r="28" ht="25.15" customHeight="1" spans="1:7">
      <c r="A28" s="192" t="s">
        <v>1401</v>
      </c>
      <c r="B28" s="193">
        <v>120</v>
      </c>
      <c r="C28" s="193">
        <v>600</v>
      </c>
      <c r="D28" s="193">
        <v>180</v>
      </c>
      <c r="E28" s="193">
        <v>600</v>
      </c>
      <c r="F28" s="201">
        <f>E28/C28*100</f>
        <v>100</v>
      </c>
      <c r="G28" s="201">
        <f>E28/D28*100</f>
        <v>333.333333333333</v>
      </c>
    </row>
    <row r="29" ht="25.15" customHeight="1" spans="1:7">
      <c r="A29" s="192"/>
      <c r="B29" s="193"/>
      <c r="C29" s="193"/>
      <c r="D29" s="193"/>
      <c r="E29" s="193"/>
      <c r="F29" s="201"/>
      <c r="G29" s="201"/>
    </row>
    <row r="30" ht="25.15" customHeight="1" spans="1:7">
      <c r="A30" s="195" t="s">
        <v>1402</v>
      </c>
      <c r="B30" s="191">
        <f>B5+B26</f>
        <v>400</v>
      </c>
      <c r="C30" s="225">
        <f>C5+C26</f>
        <v>2001.2</v>
      </c>
      <c r="D30" s="225">
        <f>D5+D26</f>
        <v>600</v>
      </c>
      <c r="E30" s="225">
        <f>E5+E26</f>
        <v>2001.2</v>
      </c>
      <c r="F30" s="201">
        <f>E30/C30*100</f>
        <v>100</v>
      </c>
      <c r="G30" s="201">
        <f>E30/D30*100</f>
        <v>333.533333333333</v>
      </c>
    </row>
    <row r="31" ht="25.15" customHeight="1" spans="1:7">
      <c r="A31" s="195" t="s">
        <v>1403</v>
      </c>
      <c r="B31" s="193"/>
      <c r="C31" s="226"/>
      <c r="D31" s="226">
        <v>0.6</v>
      </c>
      <c r="E31" s="226"/>
      <c r="F31" s="216"/>
      <c r="G31" s="217"/>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5" fitToHeight="0" orientation="portrait"/>
  <headerFooter>
    <oddFooter>&amp;C第 &amp;P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1"/>
  <sheetViews>
    <sheetView showZeros="0" view="pageBreakPreview" zoomScaleNormal="100" workbookViewId="0">
      <selection activeCell="A4" sqref="A4:D9"/>
    </sheetView>
  </sheetViews>
  <sheetFormatPr defaultColWidth="9" defaultRowHeight="15.75"/>
  <cols>
    <col min="1" max="1" width="30.6333333333333" style="159" customWidth="1"/>
    <col min="2" max="2" width="13.6333333333333" style="159" customWidth="1"/>
    <col min="3" max="3" width="30.6333333333333" style="159" customWidth="1"/>
    <col min="4" max="4" width="13.6333333333333" style="159" customWidth="1"/>
    <col min="5" max="16384" width="9" style="159"/>
  </cols>
  <sheetData>
    <row r="1" s="67" customFormat="1" ht="24" customHeight="1" spans="1:1">
      <c r="A1" s="67" t="s">
        <v>1404</v>
      </c>
    </row>
    <row r="2" s="155" customFormat="1" ht="42" customHeight="1" spans="1:4">
      <c r="A2" s="160" t="s">
        <v>1405</v>
      </c>
      <c r="B2" s="219"/>
      <c r="C2" s="219"/>
      <c r="D2" s="219"/>
    </row>
    <row r="3" s="156" customFormat="1" ht="27" customHeight="1" spans="2:4">
      <c r="B3" s="161"/>
      <c r="C3" s="161" t="s">
        <v>107</v>
      </c>
      <c r="D3" s="161"/>
    </row>
    <row r="4" s="157" customFormat="1" ht="30" customHeight="1" spans="1:4">
      <c r="A4" s="80" t="s">
        <v>1406</v>
      </c>
      <c r="B4" s="162" t="s">
        <v>43</v>
      </c>
      <c r="C4" s="80" t="s">
        <v>1407</v>
      </c>
      <c r="D4" s="162" t="s">
        <v>43</v>
      </c>
    </row>
    <row r="5" s="158" customFormat="1" ht="24" customHeight="1" spans="1:4">
      <c r="A5" s="163" t="s">
        <v>1373</v>
      </c>
      <c r="B5" s="164">
        <v>2000</v>
      </c>
      <c r="C5" s="220" t="s">
        <v>1402</v>
      </c>
      <c r="D5" s="164">
        <v>1401.2</v>
      </c>
    </row>
    <row r="6" s="158" customFormat="1" ht="24" customHeight="1" spans="1:4">
      <c r="A6" s="166" t="s">
        <v>112</v>
      </c>
      <c r="B6" s="164">
        <f>B7+B8</f>
        <v>1.2</v>
      </c>
      <c r="C6" s="166" t="s">
        <v>113</v>
      </c>
      <c r="D6" s="164">
        <f>D7</f>
        <v>600</v>
      </c>
    </row>
    <row r="7" s="158" customFormat="1" ht="24" customHeight="1" spans="1:14">
      <c r="A7" s="167" t="s">
        <v>114</v>
      </c>
      <c r="B7" s="168">
        <v>0.6</v>
      </c>
      <c r="C7" s="221" t="s">
        <v>121</v>
      </c>
      <c r="D7" s="170">
        <v>600</v>
      </c>
      <c r="N7" s="177"/>
    </row>
    <row r="8" s="158" customFormat="1" ht="24" customHeight="1" spans="1:4">
      <c r="A8" s="167" t="s">
        <v>122</v>
      </c>
      <c r="B8" s="168">
        <v>0.6</v>
      </c>
      <c r="C8" s="221"/>
      <c r="D8" s="164"/>
    </row>
    <row r="9" s="218" customFormat="1" ht="24" customHeight="1" spans="1:5">
      <c r="A9" s="163"/>
      <c r="B9" s="171"/>
      <c r="C9" s="220"/>
      <c r="D9" s="171"/>
      <c r="E9" s="158"/>
    </row>
    <row r="10" s="158" customFormat="1" ht="24" customHeight="1" spans="1:4">
      <c r="A10" s="87" t="s">
        <v>1408</v>
      </c>
      <c r="B10" s="164">
        <f>B5+B6</f>
        <v>2001.2</v>
      </c>
      <c r="C10" s="173" t="s">
        <v>1409</v>
      </c>
      <c r="D10" s="164">
        <f>D6+D5</f>
        <v>2001.2</v>
      </c>
    </row>
    <row r="11" s="158" customFormat="1" ht="24" customHeight="1" spans="1:4">
      <c r="A11" s="172"/>
      <c r="B11" s="172"/>
      <c r="C11" s="174" t="s">
        <v>150</v>
      </c>
      <c r="D11" s="175">
        <f>B10-D10</f>
        <v>0</v>
      </c>
    </row>
    <row r="12" s="158" customFormat="1" ht="24" customHeight="1"/>
    <row r="13" s="158" customFormat="1" ht="24" customHeight="1" spans="10:10">
      <c r="J13" s="177"/>
    </row>
    <row r="14" s="158" customFormat="1" ht="24" customHeight="1" spans="4:4">
      <c r="D14" s="157"/>
    </row>
    <row r="15" s="158" customFormat="1" ht="24" customHeight="1"/>
    <row r="16" s="158" customFormat="1" ht="24" customHeight="1"/>
    <row r="17" s="158" customFormat="1" ht="24" customHeight="1"/>
    <row r="18" s="158" customFormat="1" ht="24" customHeight="1"/>
    <row r="19" s="158" customFormat="1" ht="24" customHeight="1"/>
    <row r="20" s="158" customFormat="1" ht="24" customHeight="1"/>
    <row r="21" s="158" customFormat="1" ht="24" customHeight="1"/>
    <row r="22" s="158" customFormat="1" ht="24" customHeight="1"/>
    <row r="23" s="158" customFormat="1" ht="24" customHeight="1"/>
    <row r="24" s="158" customFormat="1" ht="24" customHeight="1"/>
    <row r="25" s="158" customFormat="1" ht="24" customHeight="1"/>
    <row r="26" s="158" customFormat="1" ht="24" customHeight="1"/>
    <row r="27" s="158" customFormat="1" ht="24" customHeight="1"/>
    <row r="28" s="158" customFormat="1" ht="24" customHeight="1"/>
    <row r="29" s="158" customFormat="1" ht="24" customHeight="1"/>
    <row r="30" s="158" customFormat="1" ht="24" customHeight="1"/>
    <row r="31" s="158" customFormat="1" ht="24" customHeight="1"/>
    <row r="32" s="158" customFormat="1" ht="24" customHeight="1"/>
    <row r="33" s="158" customFormat="1" ht="24" customHeight="1"/>
    <row r="34" s="158" customFormat="1" ht="24" customHeight="1"/>
    <row r="35" s="158" customFormat="1" ht="24" customHeight="1"/>
    <row r="36" s="158" customFormat="1" ht="24" customHeight="1"/>
    <row r="37" s="158" customFormat="1" ht="24" customHeight="1"/>
    <row r="38" s="158" customFormat="1" ht="24" customHeight="1"/>
    <row r="39" s="158" customFormat="1" ht="24" customHeight="1"/>
    <row r="40" s="158" customFormat="1" ht="24" customHeight="1"/>
    <row r="41" s="158" customFormat="1" ht="24" customHeight="1"/>
    <row r="42" s="158" customFormat="1" ht="24" customHeight="1"/>
    <row r="43" s="158" customFormat="1" ht="24" customHeight="1"/>
    <row r="44" s="158" customFormat="1" ht="24" customHeight="1"/>
    <row r="45" s="158" customFormat="1" ht="24" customHeight="1"/>
    <row r="46" s="158" customFormat="1" ht="24" customHeight="1"/>
    <row r="47" s="158" customFormat="1" ht="24" customHeight="1"/>
    <row r="48" s="158" customFormat="1" ht="24" customHeight="1"/>
    <row r="49" s="158" customFormat="1" ht="24" customHeight="1"/>
    <row r="50" s="158" customFormat="1" ht="24" customHeight="1"/>
    <row r="51" s="158" customFormat="1" ht="24" customHeight="1"/>
    <row r="52" s="158" customFormat="1" ht="24" customHeight="1"/>
    <row r="53" s="158" customFormat="1" ht="24" customHeight="1"/>
    <row r="54" s="158" customFormat="1" ht="24" customHeight="1"/>
    <row r="55" s="158" customFormat="1" ht="24" customHeight="1"/>
    <row r="56" s="158" customFormat="1" ht="24" customHeight="1"/>
    <row r="57" s="158" customFormat="1" ht="24" customHeight="1"/>
    <row r="58" s="158" customFormat="1" ht="24" customHeight="1"/>
    <row r="59" s="158" customFormat="1" ht="24" customHeight="1"/>
    <row r="60" s="158" customFormat="1" ht="24" customHeight="1"/>
    <row r="61" s="158" customFormat="1" ht="24" customHeight="1"/>
    <row r="62" s="158" customFormat="1" ht="24" customHeight="1"/>
    <row r="63" s="158" customFormat="1" ht="24" customHeight="1"/>
    <row r="64" s="158" customFormat="1" ht="24" customHeight="1"/>
    <row r="65" s="158" customFormat="1" ht="24" customHeight="1"/>
    <row r="66" s="158" customFormat="1" ht="24" customHeight="1"/>
    <row r="67" s="158" customFormat="1" ht="24" customHeight="1"/>
    <row r="68" s="158" customFormat="1" ht="24" customHeight="1"/>
    <row r="69" s="158" customFormat="1" ht="24" customHeight="1"/>
    <row r="70" s="158" customFormat="1" ht="24" customHeight="1"/>
    <row r="71" s="158" customFormat="1" ht="24" customHeight="1"/>
    <row r="72" s="158" customFormat="1" ht="24" customHeight="1"/>
    <row r="73" s="158" customFormat="1" ht="24" customHeight="1"/>
    <row r="74" s="158" customFormat="1" ht="24" customHeight="1"/>
    <row r="75" s="158" customFormat="1" ht="24" customHeight="1"/>
    <row r="76" s="158" customFormat="1" ht="24" customHeight="1"/>
    <row r="77" s="158" customFormat="1" ht="24" customHeight="1"/>
    <row r="78" s="158" customFormat="1" ht="24" customHeight="1"/>
    <row r="79" s="158" customFormat="1" ht="24" customHeight="1"/>
    <row r="80" s="158" customFormat="1" ht="24" customHeight="1"/>
    <row r="81" s="158"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orizontalDpi="600" verticalDpi="600"/>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0"/>
  <sheetViews>
    <sheetView workbookViewId="0">
      <pane xSplit="1" ySplit="5" topLeftCell="B24" activePane="bottomRight" state="frozen"/>
      <selection/>
      <selection pane="topRight"/>
      <selection pane="bottomLeft"/>
      <selection pane="bottomRight" activeCell="A4" sqref="A4:G40"/>
    </sheetView>
  </sheetViews>
  <sheetFormatPr defaultColWidth="8.88333333333333" defaultRowHeight="14.25" outlineLevelCol="6"/>
  <cols>
    <col min="1" max="1" width="46.25" style="183" customWidth="1"/>
    <col min="2" max="2" width="12" style="202" customWidth="1"/>
    <col min="3" max="5" width="12" style="183" customWidth="1"/>
    <col min="6" max="6" width="12" style="184" customWidth="1"/>
    <col min="7" max="7" width="23.8833333333333" style="183" customWidth="1"/>
    <col min="8" max="16384" width="8.88333333333333" style="183"/>
  </cols>
  <sheetData>
    <row r="1" s="91" customFormat="1" ht="18.6" customHeight="1" spans="1:6">
      <c r="A1" s="98" t="s">
        <v>1410</v>
      </c>
      <c r="B1" s="203"/>
      <c r="F1" s="196"/>
    </row>
    <row r="2" s="178" customFormat="1" ht="30.4" customHeight="1" spans="1:7">
      <c r="A2" s="185" t="s">
        <v>1411</v>
      </c>
      <c r="B2" s="204"/>
      <c r="C2" s="185"/>
      <c r="D2" s="185"/>
      <c r="E2" s="185"/>
      <c r="F2" s="185"/>
      <c r="G2" s="185"/>
    </row>
    <row r="3" s="179" customFormat="1" ht="23.65" customHeight="1" spans="1:7">
      <c r="A3" s="186"/>
      <c r="B3" s="205"/>
      <c r="C3" s="187"/>
      <c r="D3" s="187"/>
      <c r="E3" s="215"/>
      <c r="F3" s="197"/>
      <c r="G3" s="198" t="s">
        <v>107</v>
      </c>
    </row>
    <row r="4" s="180" customFormat="1" ht="29.1" customHeight="1" spans="1:7">
      <c r="A4" s="188" t="s">
        <v>1165</v>
      </c>
      <c r="B4" s="189" t="s">
        <v>1340</v>
      </c>
      <c r="C4" s="189" t="s">
        <v>76</v>
      </c>
      <c r="D4" s="189" t="s">
        <v>154</v>
      </c>
      <c r="E4" s="199" t="s">
        <v>43</v>
      </c>
      <c r="F4" s="200" t="s">
        <v>45</v>
      </c>
      <c r="G4" s="200" t="s">
        <v>159</v>
      </c>
    </row>
    <row r="5" ht="19.9" customHeight="1" spans="1:7">
      <c r="A5" s="206" t="s">
        <v>1341</v>
      </c>
      <c r="B5" s="207">
        <v>400</v>
      </c>
      <c r="C5" s="207">
        <v>2000</v>
      </c>
      <c r="D5" s="207">
        <v>600</v>
      </c>
      <c r="E5" s="207">
        <v>2000</v>
      </c>
      <c r="F5" s="216">
        <v>100</v>
      </c>
      <c r="G5" s="217"/>
    </row>
    <row r="6" s="181" customFormat="1" ht="19.9" customHeight="1" spans="1:7">
      <c r="A6" s="208" t="s">
        <v>1342</v>
      </c>
      <c r="B6" s="209"/>
      <c r="C6" s="209"/>
      <c r="D6" s="209"/>
      <c r="E6" s="209"/>
      <c r="F6" s="216"/>
      <c r="G6" s="217"/>
    </row>
    <row r="7" s="182" customFormat="1" ht="19.9" customHeight="1" spans="1:7">
      <c r="A7" s="210" t="s">
        <v>1343</v>
      </c>
      <c r="B7" s="211"/>
      <c r="C7" s="211"/>
      <c r="D7" s="211"/>
      <c r="E7" s="211"/>
      <c r="F7" s="216"/>
      <c r="G7" s="217"/>
    </row>
    <row r="8" s="182" customFormat="1" ht="19.9" customHeight="1" spans="1:7">
      <c r="A8" s="210" t="s">
        <v>1344</v>
      </c>
      <c r="B8" s="211"/>
      <c r="C8" s="211"/>
      <c r="D8" s="211"/>
      <c r="E8" s="211"/>
      <c r="F8" s="216"/>
      <c r="G8" s="217"/>
    </row>
    <row r="9" s="181" customFormat="1" ht="19.9" customHeight="1" spans="1:7">
      <c r="A9" s="210" t="s">
        <v>1345</v>
      </c>
      <c r="B9" s="211"/>
      <c r="C9" s="211"/>
      <c r="D9" s="211"/>
      <c r="E9" s="211"/>
      <c r="F9" s="216"/>
      <c r="G9" s="217"/>
    </row>
    <row r="10" s="181" customFormat="1" ht="19.9" customHeight="1" spans="1:7">
      <c r="A10" s="210" t="s">
        <v>1346</v>
      </c>
      <c r="B10" s="211"/>
      <c r="C10" s="211"/>
      <c r="D10" s="211"/>
      <c r="E10" s="211"/>
      <c r="F10" s="216"/>
      <c r="G10" s="217"/>
    </row>
    <row r="11" s="181" customFormat="1" ht="19.9" customHeight="1" spans="1:7">
      <c r="A11" s="210" t="s">
        <v>1347</v>
      </c>
      <c r="B11" s="211"/>
      <c r="C11" s="211"/>
      <c r="D11" s="211"/>
      <c r="E11" s="211"/>
      <c r="F11" s="216"/>
      <c r="G11" s="217"/>
    </row>
    <row r="12" s="181" customFormat="1" ht="19.9" customHeight="1" spans="1:7">
      <c r="A12" s="210" t="s">
        <v>1348</v>
      </c>
      <c r="B12" s="211"/>
      <c r="C12" s="211"/>
      <c r="D12" s="211"/>
      <c r="E12" s="211"/>
      <c r="F12" s="216"/>
      <c r="G12" s="217"/>
    </row>
    <row r="13" s="181" customFormat="1" ht="19.9" customHeight="1" spans="1:7">
      <c r="A13" s="210" t="s">
        <v>1349</v>
      </c>
      <c r="B13" s="211"/>
      <c r="C13" s="211"/>
      <c r="D13" s="211"/>
      <c r="E13" s="211"/>
      <c r="F13" s="216"/>
      <c r="G13" s="217"/>
    </row>
    <row r="14" s="181" customFormat="1" ht="19.9" customHeight="1" spans="1:7">
      <c r="A14" s="210" t="s">
        <v>1350</v>
      </c>
      <c r="B14" s="211"/>
      <c r="C14" s="211"/>
      <c r="D14" s="211"/>
      <c r="E14" s="211"/>
      <c r="F14" s="216"/>
      <c r="G14" s="217"/>
    </row>
    <row r="15" s="181" customFormat="1" ht="19.9" customHeight="1" spans="1:7">
      <c r="A15" s="210" t="s">
        <v>1351</v>
      </c>
      <c r="B15" s="211"/>
      <c r="C15" s="211"/>
      <c r="D15" s="211"/>
      <c r="E15" s="211"/>
      <c r="F15" s="216"/>
      <c r="G15" s="217"/>
    </row>
    <row r="16" ht="19.9" customHeight="1" spans="1:7">
      <c r="A16" s="208" t="s">
        <v>1352</v>
      </c>
      <c r="B16" s="209"/>
      <c r="C16" s="209"/>
      <c r="D16" s="209"/>
      <c r="E16" s="209"/>
      <c r="F16" s="216"/>
      <c r="G16" s="217"/>
    </row>
    <row r="17" ht="19.9" customHeight="1" spans="1:7">
      <c r="A17" s="208" t="s">
        <v>1353</v>
      </c>
      <c r="B17" s="209"/>
      <c r="C17" s="209"/>
      <c r="D17" s="209"/>
      <c r="E17" s="209"/>
      <c r="F17" s="216"/>
      <c r="G17" s="217"/>
    </row>
    <row r="18" ht="19.9" customHeight="1" spans="1:7">
      <c r="A18" s="208" t="s">
        <v>1354</v>
      </c>
      <c r="B18" s="209"/>
      <c r="C18" s="209"/>
      <c r="D18" s="209"/>
      <c r="E18" s="209"/>
      <c r="F18" s="216"/>
      <c r="G18" s="217"/>
    </row>
    <row r="19" ht="19.9" customHeight="1" spans="1:7">
      <c r="A19" s="208" t="s">
        <v>1355</v>
      </c>
      <c r="B19" s="209"/>
      <c r="C19" s="209"/>
      <c r="D19" s="209"/>
      <c r="E19" s="209"/>
      <c r="F19" s="216"/>
      <c r="G19" s="217"/>
    </row>
    <row r="20" ht="19.9" customHeight="1" spans="1:7">
      <c r="A20" s="208" t="s">
        <v>1356</v>
      </c>
      <c r="B20" s="209"/>
      <c r="C20" s="209"/>
      <c r="D20" s="209"/>
      <c r="E20" s="209"/>
      <c r="F20" s="216"/>
      <c r="G20" s="217"/>
    </row>
    <row r="21" ht="19.9" customHeight="1" spans="1:7">
      <c r="A21" s="212" t="s">
        <v>1412</v>
      </c>
      <c r="B21" s="209"/>
      <c r="C21" s="209"/>
      <c r="D21" s="209"/>
      <c r="E21" s="209"/>
      <c r="F21" s="216"/>
      <c r="G21" s="217"/>
    </row>
    <row r="22" ht="19.9" customHeight="1" spans="1:7">
      <c r="A22" s="208" t="s">
        <v>1358</v>
      </c>
      <c r="B22" s="209">
        <v>400</v>
      </c>
      <c r="C22" s="209">
        <v>2000</v>
      </c>
      <c r="D22" s="209">
        <v>600</v>
      </c>
      <c r="E22" s="209">
        <v>2000</v>
      </c>
      <c r="F22" s="216">
        <v>100</v>
      </c>
      <c r="G22" s="217"/>
    </row>
    <row r="23" ht="19.9" customHeight="1" spans="1:7">
      <c r="A23" s="206" t="s">
        <v>1359</v>
      </c>
      <c r="B23" s="191">
        <v>0</v>
      </c>
      <c r="C23" s="191">
        <v>0</v>
      </c>
      <c r="D23" s="191">
        <v>0</v>
      </c>
      <c r="E23" s="191">
        <v>0</v>
      </c>
      <c r="F23" s="216"/>
      <c r="G23" s="217" t="e">
        <v>#DIV/0!</v>
      </c>
    </row>
    <row r="24" ht="19.9" customHeight="1" spans="1:7">
      <c r="A24" s="208" t="s">
        <v>1360</v>
      </c>
      <c r="B24" s="193"/>
      <c r="C24" s="193"/>
      <c r="D24" s="193"/>
      <c r="E24" s="193"/>
      <c r="F24" s="216"/>
      <c r="G24" s="217"/>
    </row>
    <row r="25" ht="19.9" customHeight="1" spans="1:7">
      <c r="A25" s="208" t="s">
        <v>1361</v>
      </c>
      <c r="B25" s="193"/>
      <c r="C25" s="193"/>
      <c r="D25" s="193"/>
      <c r="E25" s="193"/>
      <c r="F25" s="216"/>
      <c r="G25" s="217"/>
    </row>
    <row r="26" ht="19.9" customHeight="1" spans="1:7">
      <c r="A26" s="208" t="s">
        <v>1362</v>
      </c>
      <c r="B26" s="193"/>
      <c r="C26" s="193"/>
      <c r="D26" s="193"/>
      <c r="E26" s="193"/>
      <c r="F26" s="216"/>
      <c r="G26" s="217"/>
    </row>
    <row r="27" ht="19.9" customHeight="1" spans="1:7">
      <c r="A27" s="208" t="s">
        <v>1363</v>
      </c>
      <c r="B27" s="193"/>
      <c r="C27" s="193"/>
      <c r="D27" s="193"/>
      <c r="E27" s="193"/>
      <c r="F27" s="216"/>
      <c r="G27" s="217" t="e">
        <v>#DIV/0!</v>
      </c>
    </row>
    <row r="28" ht="19.9" customHeight="1" spans="1:7">
      <c r="A28" s="206" t="s">
        <v>1364</v>
      </c>
      <c r="B28" s="191"/>
      <c r="C28" s="191"/>
      <c r="D28" s="191"/>
      <c r="E28" s="191"/>
      <c r="F28" s="216"/>
      <c r="G28" s="217"/>
    </row>
    <row r="29" ht="19.9" customHeight="1" spans="1:7">
      <c r="A29" s="208" t="s">
        <v>1365</v>
      </c>
      <c r="B29" s="193"/>
      <c r="C29" s="193"/>
      <c r="D29" s="193"/>
      <c r="E29" s="193"/>
      <c r="F29" s="216"/>
      <c r="G29" s="217"/>
    </row>
    <row r="30" ht="19.9" customHeight="1" spans="1:7">
      <c r="A30" s="208" t="s">
        <v>1366</v>
      </c>
      <c r="B30" s="193"/>
      <c r="C30" s="193"/>
      <c r="D30" s="193"/>
      <c r="E30" s="193"/>
      <c r="F30" s="216"/>
      <c r="G30" s="217"/>
    </row>
    <row r="31" ht="19.9" customHeight="1" spans="1:7">
      <c r="A31" s="208" t="s">
        <v>1367</v>
      </c>
      <c r="B31" s="193"/>
      <c r="C31" s="193"/>
      <c r="D31" s="193"/>
      <c r="E31" s="193"/>
      <c r="F31" s="216"/>
      <c r="G31" s="217"/>
    </row>
    <row r="32" ht="19.9" customHeight="1" spans="1:7">
      <c r="A32" s="206" t="s">
        <v>1368</v>
      </c>
      <c r="B32" s="191"/>
      <c r="C32" s="191"/>
      <c r="D32" s="191"/>
      <c r="E32" s="191"/>
      <c r="F32" s="216"/>
      <c r="G32" s="217"/>
    </row>
    <row r="33" ht="19.9" customHeight="1" spans="1:7">
      <c r="A33" s="208" t="s">
        <v>1369</v>
      </c>
      <c r="B33" s="191"/>
      <c r="C33" s="191"/>
      <c r="D33" s="191"/>
      <c r="E33" s="191"/>
      <c r="F33" s="216"/>
      <c r="G33" s="217"/>
    </row>
    <row r="34" ht="19.9" customHeight="1" spans="1:7">
      <c r="A34" s="208" t="s">
        <v>1370</v>
      </c>
      <c r="B34" s="193"/>
      <c r="C34" s="193"/>
      <c r="D34" s="193"/>
      <c r="E34" s="193"/>
      <c r="F34" s="216"/>
      <c r="G34" s="217"/>
    </row>
    <row r="35" ht="19.9" customHeight="1" spans="1:7">
      <c r="A35" s="206" t="s">
        <v>1371</v>
      </c>
      <c r="B35" s="191"/>
      <c r="C35" s="191"/>
      <c r="D35" s="191"/>
      <c r="E35" s="191"/>
      <c r="F35" s="216"/>
      <c r="G35" s="217"/>
    </row>
    <row r="36" ht="19.9" customHeight="1" spans="1:7">
      <c r="A36" s="208" t="s">
        <v>1372</v>
      </c>
      <c r="B36" s="193"/>
      <c r="C36" s="193"/>
      <c r="D36" s="193"/>
      <c r="E36" s="193"/>
      <c r="F36" s="216"/>
      <c r="G36" s="217"/>
    </row>
    <row r="37" ht="19.9" customHeight="1" spans="1:7">
      <c r="A37" s="208"/>
      <c r="B37" s="193"/>
      <c r="C37" s="193"/>
      <c r="D37" s="193"/>
      <c r="E37" s="193"/>
      <c r="F37" s="216"/>
      <c r="G37" s="217"/>
    </row>
    <row r="38" ht="19.9" customHeight="1" spans="1:7">
      <c r="A38" s="213" t="s">
        <v>1373</v>
      </c>
      <c r="B38" s="191">
        <v>400</v>
      </c>
      <c r="C38" s="191">
        <v>2000</v>
      </c>
      <c r="D38" s="191">
        <v>600</v>
      </c>
      <c r="E38" s="191">
        <v>2000</v>
      </c>
      <c r="F38" s="216">
        <v>100</v>
      </c>
      <c r="G38" s="217">
        <v>333.333333333333</v>
      </c>
    </row>
    <row r="39" ht="19.9" customHeight="1" spans="1:7">
      <c r="A39" s="214" t="s">
        <v>1374</v>
      </c>
      <c r="B39" s="191"/>
      <c r="C39" s="191">
        <v>0.6</v>
      </c>
      <c r="D39" s="191">
        <v>0.6</v>
      </c>
      <c r="E39" s="191">
        <v>0.6</v>
      </c>
      <c r="F39" s="216">
        <v>100</v>
      </c>
      <c r="G39" s="217">
        <v>100</v>
      </c>
    </row>
    <row r="40" ht="19.9" customHeight="1" spans="1:7">
      <c r="A40" s="213" t="s">
        <v>1375</v>
      </c>
      <c r="B40" s="191">
        <v>0.6</v>
      </c>
      <c r="C40" s="191">
        <v>0.6</v>
      </c>
      <c r="D40" s="191"/>
      <c r="E40" s="191">
        <v>0.6</v>
      </c>
      <c r="F40" s="216"/>
      <c r="G40" s="217"/>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3" fitToHeight="0" orientation="portrait"/>
  <headerFooter>
    <oddFooter>&amp;C第 &amp;P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1"/>
  <sheetViews>
    <sheetView workbookViewId="0">
      <pane xSplit="1" ySplit="5" topLeftCell="B16" activePane="bottomRight" state="frozen"/>
      <selection/>
      <selection pane="topRight"/>
      <selection pane="bottomLeft"/>
      <selection pane="bottomRight" activeCell="E31" sqref="E31"/>
    </sheetView>
  </sheetViews>
  <sheetFormatPr defaultColWidth="8.88333333333333" defaultRowHeight="14.25" outlineLevelCol="7"/>
  <cols>
    <col min="1" max="1" width="52.25" style="183" customWidth="1"/>
    <col min="2" max="5" width="14" style="183" customWidth="1"/>
    <col min="6" max="6" width="14" style="184" customWidth="1"/>
    <col min="7" max="7" width="14" style="183" customWidth="1"/>
    <col min="8" max="8" width="8.88333333333333" style="183" hidden="1" customWidth="1"/>
    <col min="9" max="16384" width="8.88333333333333" style="183"/>
  </cols>
  <sheetData>
    <row r="1" s="91" customFormat="1" ht="18.6" customHeight="1" spans="1:6">
      <c r="A1" s="98" t="s">
        <v>1413</v>
      </c>
      <c r="F1" s="196"/>
    </row>
    <row r="2" s="178" customFormat="1" ht="30.4" customHeight="1" spans="1:7">
      <c r="A2" s="185" t="s">
        <v>1414</v>
      </c>
      <c r="B2" s="185"/>
      <c r="C2" s="185"/>
      <c r="D2" s="185"/>
      <c r="E2" s="185"/>
      <c r="F2" s="185"/>
      <c r="G2" s="185"/>
    </row>
    <row r="3" s="179" customFormat="1" ht="23.65" customHeight="1" spans="1:7">
      <c r="A3" s="186"/>
      <c r="B3" s="187"/>
      <c r="C3" s="187"/>
      <c r="D3" s="187"/>
      <c r="F3" s="197"/>
      <c r="G3" s="198" t="s">
        <v>107</v>
      </c>
    </row>
    <row r="4" s="180" customFormat="1" ht="32.1" customHeight="1" spans="1:8">
      <c r="A4" s="188" t="s">
        <v>1165</v>
      </c>
      <c r="B4" s="189" t="s">
        <v>1239</v>
      </c>
      <c r="C4" s="189" t="s">
        <v>76</v>
      </c>
      <c r="D4" s="189" t="s">
        <v>154</v>
      </c>
      <c r="E4" s="199" t="s">
        <v>43</v>
      </c>
      <c r="F4" s="200" t="s">
        <v>45</v>
      </c>
      <c r="G4" s="200" t="s">
        <v>159</v>
      </c>
      <c r="H4" s="180" t="s">
        <v>1415</v>
      </c>
    </row>
    <row r="5" ht="24.6" customHeight="1" spans="1:8">
      <c r="A5" s="190" t="s">
        <v>1378</v>
      </c>
      <c r="B5" s="191">
        <v>280</v>
      </c>
      <c r="C5" s="191">
        <v>1401.2</v>
      </c>
      <c r="D5" s="191">
        <v>420</v>
      </c>
      <c r="E5" s="191">
        <v>1401.2</v>
      </c>
      <c r="F5" s="201">
        <v>100</v>
      </c>
      <c r="G5" s="201">
        <v>333.619047619048</v>
      </c>
      <c r="H5" s="183">
        <v>990</v>
      </c>
    </row>
    <row r="6" s="181" customFormat="1" ht="24.6" customHeight="1" spans="1:7">
      <c r="A6" s="192" t="s">
        <v>1379</v>
      </c>
      <c r="B6" s="193"/>
      <c r="C6" s="193">
        <v>1.2</v>
      </c>
      <c r="D6" s="193">
        <v>0</v>
      </c>
      <c r="E6" s="193">
        <v>1.2</v>
      </c>
      <c r="F6" s="201">
        <v>100</v>
      </c>
      <c r="G6" s="201" t="e">
        <v>#DIV/0!</v>
      </c>
    </row>
    <row r="7" s="182" customFormat="1" ht="24.6" customHeight="1" spans="1:7">
      <c r="A7" s="192" t="s">
        <v>1380</v>
      </c>
      <c r="B7" s="193"/>
      <c r="C7" s="193"/>
      <c r="D7" s="193"/>
      <c r="E7" s="193"/>
      <c r="F7" s="201"/>
      <c r="G7" s="201"/>
    </row>
    <row r="8" s="182" customFormat="1" ht="24.6" customHeight="1" spans="1:7">
      <c r="A8" s="192" t="s">
        <v>1381</v>
      </c>
      <c r="B8" s="193"/>
      <c r="C8" s="193"/>
      <c r="D8" s="193"/>
      <c r="E8" s="193"/>
      <c r="F8" s="201"/>
      <c r="G8" s="201"/>
    </row>
    <row r="9" s="181" customFormat="1" ht="24.6" customHeight="1" spans="1:7">
      <c r="A9" s="192" t="s">
        <v>1416</v>
      </c>
      <c r="B9" s="193"/>
      <c r="C9" s="193">
        <v>1.2</v>
      </c>
      <c r="D9" s="193"/>
      <c r="E9" s="193">
        <v>1.2</v>
      </c>
      <c r="F9" s="201">
        <v>100</v>
      </c>
      <c r="G9" s="201" t="e">
        <v>#DIV/0!</v>
      </c>
    </row>
    <row r="10" s="181" customFormat="1" ht="24.6" customHeight="1" spans="1:7">
      <c r="A10" s="192" t="s">
        <v>1383</v>
      </c>
      <c r="B10" s="193"/>
      <c r="C10" s="193"/>
      <c r="D10" s="193"/>
      <c r="E10" s="193"/>
      <c r="F10" s="201"/>
      <c r="G10" s="201"/>
    </row>
    <row r="11" s="181" customFormat="1" ht="24.6" customHeight="1" spans="1:7">
      <c r="A11" s="192" t="s">
        <v>1384</v>
      </c>
      <c r="B11" s="193"/>
      <c r="C11" s="193"/>
      <c r="D11" s="193"/>
      <c r="E11" s="193"/>
      <c r="F11" s="201"/>
      <c r="G11" s="201"/>
    </row>
    <row r="12" s="181" customFormat="1" ht="24.6" customHeight="1" spans="1:7">
      <c r="A12" s="192" t="s">
        <v>1385</v>
      </c>
      <c r="B12" s="193">
        <v>280</v>
      </c>
      <c r="C12" s="193">
        <v>1400</v>
      </c>
      <c r="D12" s="193">
        <v>420</v>
      </c>
      <c r="E12" s="193">
        <v>1400</v>
      </c>
      <c r="F12" s="201">
        <v>100</v>
      </c>
      <c r="G12" s="201">
        <v>333.333333333333</v>
      </c>
    </row>
    <row r="13" s="181" customFormat="1" ht="24.6" customHeight="1" spans="1:7">
      <c r="A13" s="192" t="s">
        <v>1386</v>
      </c>
      <c r="B13" s="193"/>
      <c r="C13" s="193"/>
      <c r="D13" s="193"/>
      <c r="E13" s="193"/>
      <c r="F13" s="201"/>
      <c r="G13" s="201"/>
    </row>
    <row r="14" s="181" customFormat="1" ht="24.6" customHeight="1" spans="1:7">
      <c r="A14" s="192" t="s">
        <v>1387</v>
      </c>
      <c r="B14" s="193">
        <v>280</v>
      </c>
      <c r="C14" s="193">
        <v>1400</v>
      </c>
      <c r="D14" s="193">
        <v>420</v>
      </c>
      <c r="E14" s="193">
        <v>1400</v>
      </c>
      <c r="F14" s="201">
        <v>100</v>
      </c>
      <c r="G14" s="201">
        <v>333.333333333333</v>
      </c>
    </row>
    <row r="15" s="181" customFormat="1" ht="24.6" customHeight="1" spans="1:7">
      <c r="A15" s="192" t="s">
        <v>1417</v>
      </c>
      <c r="B15" s="193"/>
      <c r="C15" s="193"/>
      <c r="D15" s="193"/>
      <c r="E15" s="193"/>
      <c r="F15" s="201"/>
      <c r="G15" s="201"/>
    </row>
    <row r="16" ht="24.6" customHeight="1" spans="1:7">
      <c r="A16" s="192" t="s">
        <v>1418</v>
      </c>
      <c r="B16" s="193"/>
      <c r="C16" s="193"/>
      <c r="D16" s="193"/>
      <c r="E16" s="193"/>
      <c r="F16" s="201"/>
      <c r="G16" s="201"/>
    </row>
    <row r="17" ht="24.6" customHeight="1" spans="1:7">
      <c r="A17" s="192" t="s">
        <v>1419</v>
      </c>
      <c r="B17" s="193"/>
      <c r="C17" s="193"/>
      <c r="D17" s="193"/>
      <c r="E17" s="193"/>
      <c r="F17" s="201"/>
      <c r="G17" s="201"/>
    </row>
    <row r="18" ht="24.6" customHeight="1" spans="1:7">
      <c r="A18" s="192" t="s">
        <v>1391</v>
      </c>
      <c r="B18" s="193"/>
      <c r="C18" s="193"/>
      <c r="D18" s="193"/>
      <c r="E18" s="193"/>
      <c r="F18" s="201"/>
      <c r="G18" s="201"/>
    </row>
    <row r="19" ht="24.6" customHeight="1" spans="1:7">
      <c r="A19" s="192" t="s">
        <v>1392</v>
      </c>
      <c r="B19" s="193"/>
      <c r="C19" s="193"/>
      <c r="D19" s="193"/>
      <c r="E19" s="193"/>
      <c r="F19" s="201"/>
      <c r="G19" s="201"/>
    </row>
    <row r="20" ht="24.6" customHeight="1" spans="1:7">
      <c r="A20" s="192" t="s">
        <v>1393</v>
      </c>
      <c r="B20" s="193"/>
      <c r="C20" s="193"/>
      <c r="D20" s="193"/>
      <c r="E20" s="193"/>
      <c r="F20" s="201"/>
      <c r="G20" s="201"/>
    </row>
    <row r="21" ht="24.6" customHeight="1" spans="1:7">
      <c r="A21" s="192" t="s">
        <v>1394</v>
      </c>
      <c r="B21" s="193"/>
      <c r="C21" s="193"/>
      <c r="D21" s="193"/>
      <c r="E21" s="193"/>
      <c r="F21" s="201"/>
      <c r="G21" s="201"/>
    </row>
    <row r="22" ht="24.6" customHeight="1" spans="1:7">
      <c r="A22" s="192" t="s">
        <v>1395</v>
      </c>
      <c r="B22" s="193"/>
      <c r="C22" s="193"/>
      <c r="D22" s="193"/>
      <c r="E22" s="193"/>
      <c r="F22" s="201"/>
      <c r="G22" s="201"/>
    </row>
    <row r="23" ht="24.6" customHeight="1" spans="1:7">
      <c r="A23" s="194" t="s">
        <v>1396</v>
      </c>
      <c r="B23" s="191"/>
      <c r="C23" s="191"/>
      <c r="D23" s="191"/>
      <c r="E23" s="191"/>
      <c r="F23" s="201"/>
      <c r="G23" s="201"/>
    </row>
    <row r="24" ht="24.6" customHeight="1" spans="1:8">
      <c r="A24" s="192" t="s">
        <v>1397</v>
      </c>
      <c r="B24" s="193"/>
      <c r="C24" s="193"/>
      <c r="D24" s="193"/>
      <c r="E24" s="193"/>
      <c r="F24" s="201"/>
      <c r="G24" s="201"/>
      <c r="H24" s="183">
        <v>990</v>
      </c>
    </row>
    <row r="25" ht="24.6" customHeight="1" spans="1:8">
      <c r="A25" s="192" t="s">
        <v>1398</v>
      </c>
      <c r="B25" s="193"/>
      <c r="C25" s="193"/>
      <c r="D25" s="193"/>
      <c r="E25" s="193"/>
      <c r="F25" s="201"/>
      <c r="G25" s="201"/>
      <c r="H25" s="183">
        <v>990</v>
      </c>
    </row>
    <row r="26" ht="24.6" customHeight="1" spans="1:7">
      <c r="A26" s="190" t="s">
        <v>1399</v>
      </c>
      <c r="B26" s="191">
        <v>120</v>
      </c>
      <c r="C26" s="191">
        <v>600</v>
      </c>
      <c r="D26" s="191">
        <v>180</v>
      </c>
      <c r="E26" s="191">
        <v>600</v>
      </c>
      <c r="F26" s="201">
        <v>100</v>
      </c>
      <c r="G26" s="201">
        <v>333.333333333333</v>
      </c>
    </row>
    <row r="27" ht="24.6" customHeight="1" spans="1:7">
      <c r="A27" s="192" t="s">
        <v>1400</v>
      </c>
      <c r="B27" s="193">
        <v>120</v>
      </c>
      <c r="C27" s="193">
        <v>600</v>
      </c>
      <c r="D27" s="193">
        <v>180</v>
      </c>
      <c r="E27" s="193">
        <v>600</v>
      </c>
      <c r="F27" s="201">
        <v>100</v>
      </c>
      <c r="G27" s="201">
        <v>333.333333333333</v>
      </c>
    </row>
    <row r="28" ht="24.6" customHeight="1" spans="1:7">
      <c r="A28" s="192" t="s">
        <v>1401</v>
      </c>
      <c r="B28" s="193">
        <v>120</v>
      </c>
      <c r="C28" s="193">
        <v>600</v>
      </c>
      <c r="D28" s="193">
        <v>180</v>
      </c>
      <c r="E28" s="193">
        <v>600</v>
      </c>
      <c r="F28" s="201">
        <v>100</v>
      </c>
      <c r="G28" s="201">
        <v>333.333333333333</v>
      </c>
    </row>
    <row r="29" ht="24.6" customHeight="1" spans="1:7">
      <c r="A29" s="192"/>
      <c r="B29" s="193"/>
      <c r="C29" s="193"/>
      <c r="D29" s="193"/>
      <c r="E29" s="193"/>
      <c r="F29" s="201"/>
      <c r="G29" s="201"/>
    </row>
    <row r="30" ht="24.6" customHeight="1" spans="1:8">
      <c r="A30" s="195" t="s">
        <v>1402</v>
      </c>
      <c r="B30" s="191">
        <v>400</v>
      </c>
      <c r="C30" s="191">
        <v>2001.2</v>
      </c>
      <c r="D30" s="191">
        <v>600</v>
      </c>
      <c r="E30" s="191">
        <v>2001.2</v>
      </c>
      <c r="F30" s="201">
        <v>100</v>
      </c>
      <c r="G30" s="201">
        <v>333.533333333333</v>
      </c>
      <c r="H30" s="183">
        <v>990</v>
      </c>
    </row>
    <row r="31" ht="24.6" customHeight="1" spans="1:7">
      <c r="A31" s="195" t="s">
        <v>1403</v>
      </c>
      <c r="B31" s="193"/>
      <c r="C31" s="193"/>
      <c r="D31" s="193">
        <v>0.6</v>
      </c>
      <c r="E31" s="193"/>
      <c r="F31" s="201"/>
      <c r="G31" s="201"/>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2" fitToHeight="0" orientation="portrait"/>
  <headerFooter>
    <oddFooter>&amp;C第 &amp;P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81"/>
  <sheetViews>
    <sheetView showZeros="0" view="pageBreakPreview" zoomScaleNormal="100" workbookViewId="0">
      <selection activeCell="C10" sqref="C10"/>
    </sheetView>
  </sheetViews>
  <sheetFormatPr defaultColWidth="9" defaultRowHeight="15.75"/>
  <cols>
    <col min="1" max="1" width="35.6333333333333" style="159" customWidth="1"/>
    <col min="2" max="2" width="12.8833333333333" style="159" customWidth="1"/>
    <col min="3" max="3" width="35.6333333333333" style="159" customWidth="1"/>
    <col min="4" max="4" width="12.8833333333333" style="159" customWidth="1"/>
    <col min="5" max="5" width="9.5" style="159"/>
    <col min="6" max="16384" width="9" style="159"/>
  </cols>
  <sheetData>
    <row r="1" s="67" customFormat="1" ht="24" customHeight="1" spans="1:1">
      <c r="A1" s="67" t="s">
        <v>1420</v>
      </c>
    </row>
    <row r="2" s="155" customFormat="1" ht="60" customHeight="1" spans="1:4">
      <c r="A2" s="160" t="s">
        <v>1405</v>
      </c>
      <c r="B2" s="160"/>
      <c r="C2" s="160"/>
      <c r="D2" s="160"/>
    </row>
    <row r="3" s="156" customFormat="1" ht="27" customHeight="1" spans="2:4">
      <c r="B3" s="161"/>
      <c r="C3" s="161" t="s">
        <v>107</v>
      </c>
      <c r="D3" s="161"/>
    </row>
    <row r="4" s="157" customFormat="1" ht="30" customHeight="1" spans="1:4">
      <c r="A4" s="80" t="s">
        <v>1406</v>
      </c>
      <c r="B4" s="162" t="s">
        <v>43</v>
      </c>
      <c r="C4" s="80" t="s">
        <v>1407</v>
      </c>
      <c r="D4" s="162" t="s">
        <v>43</v>
      </c>
    </row>
    <row r="5" s="158" customFormat="1" ht="24" customHeight="1" spans="1:4">
      <c r="A5" s="163" t="s">
        <v>1373</v>
      </c>
      <c r="B5" s="164">
        <v>2000</v>
      </c>
      <c r="C5" s="165" t="s">
        <v>1402</v>
      </c>
      <c r="D5" s="164">
        <v>1401.2</v>
      </c>
    </row>
    <row r="6" s="158" customFormat="1" ht="24" customHeight="1" spans="1:4">
      <c r="A6" s="166" t="s">
        <v>112</v>
      </c>
      <c r="B6" s="164">
        <v>1.2</v>
      </c>
      <c r="C6" s="166" t="s">
        <v>113</v>
      </c>
      <c r="D6" s="164">
        <v>600</v>
      </c>
    </row>
    <row r="7" s="158" customFormat="1" ht="24" customHeight="1" spans="1:10">
      <c r="A7" s="167" t="s">
        <v>114</v>
      </c>
      <c r="B7" s="168">
        <v>0.6</v>
      </c>
      <c r="C7" s="169" t="s">
        <v>121</v>
      </c>
      <c r="D7" s="170">
        <v>600</v>
      </c>
      <c r="J7" s="177"/>
    </row>
    <row r="8" s="158" customFormat="1" ht="24" customHeight="1" spans="1:4">
      <c r="A8" s="167" t="s">
        <v>122</v>
      </c>
      <c r="B8" s="168">
        <v>0.6</v>
      </c>
      <c r="C8" s="169"/>
      <c r="D8" s="164"/>
    </row>
    <row r="9" s="158" customFormat="1" ht="24" customHeight="1" spans="1:5">
      <c r="A9" s="163"/>
      <c r="B9" s="171"/>
      <c r="C9" s="165"/>
      <c r="D9" s="171"/>
      <c r="E9" s="176"/>
    </row>
    <row r="10" s="158" customFormat="1" ht="24" customHeight="1" spans="1:5">
      <c r="A10" s="172"/>
      <c r="B10" s="172"/>
      <c r="C10" s="172"/>
      <c r="D10" s="172"/>
      <c r="E10" s="176"/>
    </row>
    <row r="11" s="158" customFormat="1" ht="24" customHeight="1" spans="1:4">
      <c r="A11" s="87" t="s">
        <v>1408</v>
      </c>
      <c r="B11" s="164">
        <f>B5+B6</f>
        <v>2001.2</v>
      </c>
      <c r="C11" s="173" t="s">
        <v>1409</v>
      </c>
      <c r="D11" s="164">
        <f>D5+D6</f>
        <v>2001.2</v>
      </c>
    </row>
    <row r="12" s="158" customFormat="1" ht="24" customHeight="1" spans="1:4">
      <c r="A12" s="172"/>
      <c r="B12" s="172"/>
      <c r="C12" s="174" t="s">
        <v>150</v>
      </c>
      <c r="D12" s="175">
        <f>B11-D11</f>
        <v>0</v>
      </c>
    </row>
    <row r="13" s="158" customFormat="1" ht="24" customHeight="1" spans="6:6">
      <c r="F13" s="177"/>
    </row>
    <row r="14" s="158" customFormat="1" ht="24" customHeight="1"/>
    <row r="15" s="158" customFormat="1" ht="24" customHeight="1"/>
    <row r="16" s="158" customFormat="1" ht="24" customHeight="1"/>
    <row r="17" s="158" customFormat="1" ht="24" customHeight="1"/>
    <row r="18" s="158" customFormat="1" ht="24" customHeight="1"/>
    <row r="19" s="158" customFormat="1" ht="24" customHeight="1"/>
    <row r="20" s="158" customFormat="1" ht="24" customHeight="1"/>
    <row r="21" s="158" customFormat="1" ht="24" customHeight="1"/>
    <row r="22" s="158" customFormat="1" ht="24" customHeight="1"/>
    <row r="23" s="158" customFormat="1" ht="24" customHeight="1"/>
    <row r="24" s="158" customFormat="1" ht="24" customHeight="1"/>
    <row r="25" s="158" customFormat="1" ht="24" customHeight="1"/>
    <row r="26" s="158" customFormat="1" ht="24" customHeight="1"/>
    <row r="27" s="158" customFormat="1" ht="24" customHeight="1"/>
    <row r="28" s="158" customFormat="1" ht="24" customHeight="1"/>
    <row r="29" s="158" customFormat="1" ht="24" customHeight="1"/>
    <row r="30" s="158" customFormat="1" ht="24" customHeight="1"/>
    <row r="31" s="158" customFormat="1" ht="24" customHeight="1"/>
    <row r="32" s="158" customFormat="1" ht="24" customHeight="1"/>
    <row r="33" s="158" customFormat="1" ht="24" customHeight="1"/>
    <row r="34" s="158" customFormat="1" ht="24" customHeight="1"/>
    <row r="35" s="158" customFormat="1" ht="24" customHeight="1"/>
    <row r="36" s="158" customFormat="1" ht="24" customHeight="1"/>
    <row r="37" s="158" customFormat="1" ht="24" customHeight="1"/>
    <row r="38" s="158" customFormat="1" ht="24" customHeight="1"/>
    <row r="39" s="158" customFormat="1" ht="24" customHeight="1"/>
    <row r="40" s="158" customFormat="1" ht="24" customHeight="1"/>
    <row r="41" s="158" customFormat="1" ht="24" customHeight="1"/>
    <row r="42" s="158" customFormat="1" ht="24" customHeight="1"/>
    <row r="43" s="158" customFormat="1" ht="24" customHeight="1"/>
    <row r="44" s="158" customFormat="1" ht="24" customHeight="1"/>
    <row r="45" s="158" customFormat="1" ht="24" customHeight="1"/>
    <row r="46" s="158" customFormat="1" ht="24" customHeight="1"/>
    <row r="47" s="158" customFormat="1" ht="24" customHeight="1"/>
    <row r="48" s="158" customFormat="1" ht="24" customHeight="1"/>
    <row r="49" s="158" customFormat="1" ht="24" customHeight="1"/>
    <row r="50" s="158" customFormat="1" ht="24" customHeight="1"/>
    <row r="51" s="158" customFormat="1" ht="24" customHeight="1"/>
    <row r="52" s="158" customFormat="1" ht="24" customHeight="1"/>
    <row r="53" s="158" customFormat="1" ht="24" customHeight="1"/>
    <row r="54" s="158" customFormat="1" ht="24" customHeight="1"/>
    <row r="55" s="158" customFormat="1" ht="24" customHeight="1"/>
    <row r="56" s="158" customFormat="1" ht="24" customHeight="1"/>
    <row r="57" s="158" customFormat="1" ht="24" customHeight="1"/>
    <row r="58" s="158" customFormat="1" ht="24" customHeight="1"/>
    <row r="59" s="158" customFormat="1" ht="24" customHeight="1"/>
    <row r="60" s="158" customFormat="1" ht="24" customHeight="1"/>
    <row r="61" s="158" customFormat="1" ht="24" customHeight="1"/>
    <row r="62" s="158" customFormat="1" ht="24" customHeight="1"/>
    <row r="63" s="158" customFormat="1" ht="24" customHeight="1"/>
    <row r="64" s="158" customFormat="1" ht="24" customHeight="1"/>
    <row r="65" s="158" customFormat="1" ht="24" customHeight="1"/>
    <row r="66" s="158" customFormat="1" ht="24" customHeight="1"/>
    <row r="67" s="158" customFormat="1" ht="24" customHeight="1"/>
    <row r="68" s="158" customFormat="1" ht="24" customHeight="1"/>
    <row r="69" s="158" customFormat="1" ht="24" customHeight="1"/>
    <row r="70" s="158" customFormat="1" ht="24" customHeight="1"/>
    <row r="71" s="158" customFormat="1" ht="24" customHeight="1"/>
    <row r="72" s="158" customFormat="1" ht="24" customHeight="1"/>
    <row r="73" s="158" customFormat="1" ht="24" customHeight="1"/>
    <row r="74" s="158" customFormat="1" ht="24" customHeight="1"/>
    <row r="75" s="158" customFormat="1" ht="24" customHeight="1"/>
    <row r="76" s="158" customFormat="1" ht="24" customHeight="1"/>
    <row r="77" s="158" customFormat="1" ht="24" customHeight="1"/>
    <row r="78" s="158" customFormat="1" ht="24" customHeight="1"/>
    <row r="79" s="158" customFormat="1" ht="24" customHeight="1"/>
    <row r="80" s="158" customFormat="1" ht="24" customHeight="1"/>
    <row r="81" s="158"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orizontalDpi="600" verticalDpi="600"/>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5"/>
  <sheetViews>
    <sheetView workbookViewId="0">
      <selection activeCell="C6" sqref="C6"/>
    </sheetView>
  </sheetViews>
  <sheetFormatPr defaultColWidth="8.88333333333333" defaultRowHeight="14.25" outlineLevelCol="1"/>
  <cols>
    <col min="1" max="1" width="59.1333333333333" style="147" customWidth="1"/>
    <col min="2" max="2" width="36.3833333333333" style="147" customWidth="1"/>
    <col min="3" max="16384" width="8.88333333333333" style="147"/>
  </cols>
  <sheetData>
    <row r="1" s="142" customFormat="1" ht="22.15" customHeight="1" spans="1:1">
      <c r="A1" s="148" t="s">
        <v>1421</v>
      </c>
    </row>
    <row r="2" s="143" customFormat="1" ht="30.4" customHeight="1" spans="1:2">
      <c r="A2" s="149" t="s">
        <v>1422</v>
      </c>
      <c r="B2" s="149"/>
    </row>
    <row r="3" s="144" customFormat="1" ht="23.65" customHeight="1" spans="2:2">
      <c r="B3" s="150" t="s">
        <v>107</v>
      </c>
    </row>
    <row r="4" s="145" customFormat="1" ht="35.1" customHeight="1" spans="1:2">
      <c r="A4" s="151" t="s">
        <v>1423</v>
      </c>
      <c r="B4" s="151" t="s">
        <v>43</v>
      </c>
    </row>
    <row r="5" s="145" customFormat="1" ht="35.1" customHeight="1" spans="1:2">
      <c r="A5" s="151"/>
      <c r="B5" s="151" t="s">
        <v>1424</v>
      </c>
    </row>
    <row r="6" s="145" customFormat="1" ht="35.1" customHeight="1" spans="1:2">
      <c r="A6" s="151"/>
      <c r="B6" s="151"/>
    </row>
    <row r="7" s="145" customFormat="1" ht="35.1" customHeight="1" spans="1:2">
      <c r="A7" s="151"/>
      <c r="B7" s="151"/>
    </row>
    <row r="8" s="145" customFormat="1" ht="35.1" customHeight="1" spans="1:2">
      <c r="A8" s="151"/>
      <c r="B8" s="151"/>
    </row>
    <row r="9" s="145" customFormat="1" ht="35.1" customHeight="1" spans="1:2">
      <c r="A9" s="151"/>
      <c r="B9" s="151"/>
    </row>
    <row r="10" s="145" customFormat="1" ht="35.1" customHeight="1" spans="1:2">
      <c r="A10" s="151"/>
      <c r="B10" s="151"/>
    </row>
    <row r="11" ht="35.1" customHeight="1" spans="1:2">
      <c r="A11" s="152"/>
      <c r="B11" s="153"/>
    </row>
    <row r="12" ht="35.1" customHeight="1" spans="1:2">
      <c r="A12" s="152"/>
      <c r="B12" s="153"/>
    </row>
    <row r="13" ht="35.1" customHeight="1" spans="1:2">
      <c r="A13" s="152"/>
      <c r="B13" s="153"/>
    </row>
    <row r="14" ht="35.1" customHeight="1" spans="1:2">
      <c r="A14" s="154" t="s">
        <v>1173</v>
      </c>
      <c r="B14" s="153"/>
    </row>
    <row r="15" s="146" customFormat="1" ht="26.85" customHeight="1" spans="1:1">
      <c r="A15" s="146" t="s">
        <v>1197</v>
      </c>
    </row>
  </sheetData>
  <sheetProtection formatCells="0" insertHyperlinks="0" autoFilter="0"/>
  <mergeCells count="1">
    <mergeCell ref="A2:B2"/>
  </mergeCells>
  <pageMargins left="0.75" right="0.75" top="1" bottom="1" header="0.509027777777778" footer="0.509027777777778"/>
  <pageSetup paperSize="9" scale="92" fitToHeight="0"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9"/>
  <sheetViews>
    <sheetView workbookViewId="0">
      <pane xSplit="1" ySplit="5" topLeftCell="B29" activePane="bottomRight" state="frozen"/>
      <selection/>
      <selection pane="topRight"/>
      <selection pane="bottomLeft"/>
      <selection pane="bottomRight" activeCell="I37" sqref="I37"/>
    </sheetView>
  </sheetViews>
  <sheetFormatPr defaultColWidth="10" defaultRowHeight="14.25" outlineLevelCol="5"/>
  <cols>
    <col min="1" max="1" width="51.8833333333333" style="121" customWidth="1"/>
    <col min="2" max="2" width="12.6333333333333" style="122" customWidth="1"/>
    <col min="3" max="3" width="12.5" style="122" customWidth="1"/>
    <col min="4" max="4" width="11.8833333333333" style="122" customWidth="1"/>
    <col min="5" max="5" width="14" style="123" customWidth="1"/>
    <col min="6" max="16384" width="10" style="121"/>
  </cols>
  <sheetData>
    <row r="1" s="117" customFormat="1" ht="18.6" customHeight="1" spans="1:5">
      <c r="A1" s="98" t="s">
        <v>1425</v>
      </c>
      <c r="B1" s="99"/>
      <c r="C1" s="99"/>
      <c r="D1" s="124"/>
      <c r="E1" s="131"/>
    </row>
    <row r="2" s="118" customFormat="1" ht="30.4" customHeight="1" spans="1:5">
      <c r="A2" s="101" t="s">
        <v>1426</v>
      </c>
      <c r="B2" s="101"/>
      <c r="C2" s="101"/>
      <c r="D2" s="101"/>
      <c r="E2" s="110"/>
    </row>
    <row r="3" s="119" customFormat="1" ht="23.65" customHeight="1" spans="2:5">
      <c r="B3" s="125"/>
      <c r="C3" s="125"/>
      <c r="D3" s="125"/>
      <c r="E3" s="132" t="s">
        <v>107</v>
      </c>
    </row>
    <row r="4" s="120" customFormat="1" ht="26.25" customHeight="1" spans="1:5">
      <c r="A4" s="103" t="s">
        <v>40</v>
      </c>
      <c r="B4" s="103" t="s">
        <v>1239</v>
      </c>
      <c r="C4" s="103" t="s">
        <v>76</v>
      </c>
      <c r="D4" s="126" t="s">
        <v>43</v>
      </c>
      <c r="E4" s="133" t="s">
        <v>45</v>
      </c>
    </row>
    <row r="5" ht="26.25" customHeight="1" spans="1:6">
      <c r="A5" s="127" t="s">
        <v>1427</v>
      </c>
      <c r="B5" s="126"/>
      <c r="C5" s="126"/>
      <c r="D5" s="126"/>
      <c r="E5" s="114"/>
      <c r="F5" s="135"/>
    </row>
    <row r="6" ht="26.25" customHeight="1" spans="1:6">
      <c r="A6" s="128" t="s">
        <v>1428</v>
      </c>
      <c r="B6" s="129"/>
      <c r="C6" s="129"/>
      <c r="D6" s="129"/>
      <c r="E6" s="116"/>
      <c r="F6" s="136"/>
    </row>
    <row r="7" ht="26.25" customHeight="1" spans="1:6">
      <c r="A7" s="128" t="s">
        <v>1429</v>
      </c>
      <c r="B7" s="129"/>
      <c r="C7" s="129"/>
      <c r="D7" s="129"/>
      <c r="E7" s="116"/>
      <c r="F7" s="136"/>
    </row>
    <row r="8" ht="26.25" customHeight="1" spans="1:6">
      <c r="A8" s="128" t="s">
        <v>1430</v>
      </c>
      <c r="B8" s="129"/>
      <c r="C8" s="129"/>
      <c r="D8" s="129"/>
      <c r="E8" s="114"/>
      <c r="F8" s="136"/>
    </row>
    <row r="9" ht="26.25" customHeight="1" spans="1:6">
      <c r="A9" s="128" t="s">
        <v>1431</v>
      </c>
      <c r="B9" s="129"/>
      <c r="C9" s="129"/>
      <c r="D9" s="129"/>
      <c r="E9" s="116"/>
      <c r="F9" s="136"/>
    </row>
    <row r="10" ht="26.25" customHeight="1" spans="1:6">
      <c r="A10" s="128" t="s">
        <v>1432</v>
      </c>
      <c r="B10" s="129"/>
      <c r="C10" s="129"/>
      <c r="D10" s="129"/>
      <c r="E10" s="116"/>
      <c r="F10" s="136"/>
    </row>
    <row r="11" ht="26.25" customHeight="1" spans="1:6">
      <c r="A11" s="127" t="s">
        <v>1433</v>
      </c>
      <c r="B11" s="126"/>
      <c r="C11" s="126"/>
      <c r="D11" s="126"/>
      <c r="E11" s="114"/>
      <c r="F11" s="136"/>
    </row>
    <row r="12" ht="26.25" customHeight="1" spans="1:6">
      <c r="A12" s="128" t="s">
        <v>1434</v>
      </c>
      <c r="B12" s="129"/>
      <c r="C12" s="129"/>
      <c r="D12" s="129"/>
      <c r="E12" s="116"/>
      <c r="F12" s="136"/>
    </row>
    <row r="13" ht="26.25" customHeight="1" spans="1:6">
      <c r="A13" s="128" t="s">
        <v>1435</v>
      </c>
      <c r="B13" s="129"/>
      <c r="C13" s="129"/>
      <c r="D13" s="129"/>
      <c r="E13" s="116"/>
      <c r="F13" s="136"/>
    </row>
    <row r="14" ht="26.25" customHeight="1" spans="1:6">
      <c r="A14" s="128" t="s">
        <v>1436</v>
      </c>
      <c r="B14" s="129"/>
      <c r="C14" s="129"/>
      <c r="D14" s="129"/>
      <c r="E14" s="116"/>
      <c r="F14" s="136"/>
    </row>
    <row r="15" ht="26.25" customHeight="1" spans="1:6">
      <c r="A15" s="128" t="s">
        <v>1437</v>
      </c>
      <c r="B15" s="129"/>
      <c r="C15" s="129"/>
      <c r="D15" s="129"/>
      <c r="E15" s="116"/>
      <c r="F15" s="136"/>
    </row>
    <row r="16" ht="26.25" customHeight="1" spans="1:6">
      <c r="A16" s="127" t="s">
        <v>1438</v>
      </c>
      <c r="B16" s="126"/>
      <c r="C16" s="126"/>
      <c r="D16" s="126"/>
      <c r="E16" s="114"/>
      <c r="F16" s="136"/>
    </row>
    <row r="17" ht="26.25" customHeight="1" spans="1:6">
      <c r="A17" s="128" t="s">
        <v>1439</v>
      </c>
      <c r="B17" s="129"/>
      <c r="C17" s="129"/>
      <c r="D17" s="129"/>
      <c r="E17" s="116"/>
      <c r="F17" s="136"/>
    </row>
    <row r="18" ht="26.25" customHeight="1" spans="1:6">
      <c r="A18" s="128" t="s">
        <v>1440</v>
      </c>
      <c r="B18" s="129"/>
      <c r="C18" s="129"/>
      <c r="D18" s="129"/>
      <c r="E18" s="116"/>
      <c r="F18" s="136"/>
    </row>
    <row r="19" ht="26.25" customHeight="1" spans="1:6">
      <c r="A19" s="128" t="s">
        <v>1441</v>
      </c>
      <c r="B19" s="129"/>
      <c r="C19" s="129"/>
      <c r="D19" s="129"/>
      <c r="E19" s="116"/>
      <c r="F19" s="136"/>
    </row>
    <row r="20" ht="26.25" customHeight="1" spans="1:6">
      <c r="A20" s="128" t="s">
        <v>1442</v>
      </c>
      <c r="B20" s="129"/>
      <c r="C20" s="129"/>
      <c r="D20" s="129"/>
      <c r="E20" s="116"/>
      <c r="F20" s="136"/>
    </row>
    <row r="21" ht="26.25" customHeight="1" spans="1:6">
      <c r="A21" s="127" t="s">
        <v>1443</v>
      </c>
      <c r="B21" s="126"/>
      <c r="C21" s="126"/>
      <c r="D21" s="126"/>
      <c r="E21" s="114"/>
      <c r="F21" s="136"/>
    </row>
    <row r="22" ht="26.25" customHeight="1" spans="1:6">
      <c r="A22" s="128" t="s">
        <v>1444</v>
      </c>
      <c r="B22" s="129"/>
      <c r="C22" s="129"/>
      <c r="D22" s="129"/>
      <c r="E22" s="116"/>
      <c r="F22" s="136"/>
    </row>
    <row r="23" ht="26.25" customHeight="1" spans="1:6">
      <c r="A23" s="128" t="s">
        <v>1445</v>
      </c>
      <c r="B23" s="129"/>
      <c r="C23" s="129"/>
      <c r="D23" s="129"/>
      <c r="E23" s="116"/>
      <c r="F23" s="136"/>
    </row>
    <row r="24" ht="26.25" customHeight="1" spans="1:6">
      <c r="A24" s="128" t="s">
        <v>1446</v>
      </c>
      <c r="B24" s="129"/>
      <c r="C24" s="129"/>
      <c r="D24" s="129"/>
      <c r="E24" s="116"/>
      <c r="F24" s="136"/>
    </row>
    <row r="25" ht="26.25" customHeight="1" spans="1:6">
      <c r="A25" s="128" t="s">
        <v>1447</v>
      </c>
      <c r="B25" s="129"/>
      <c r="C25" s="129"/>
      <c r="D25" s="129"/>
      <c r="E25" s="116"/>
      <c r="F25" s="136"/>
    </row>
    <row r="26" ht="26.25" customHeight="1" spans="1:6">
      <c r="A26" s="127" t="s">
        <v>1448</v>
      </c>
      <c r="B26" s="126"/>
      <c r="C26" s="126"/>
      <c r="D26" s="126"/>
      <c r="E26" s="114"/>
      <c r="F26" s="136"/>
    </row>
    <row r="27" ht="26.25" customHeight="1" spans="1:6">
      <c r="A27" s="128" t="s">
        <v>1449</v>
      </c>
      <c r="B27" s="129"/>
      <c r="C27" s="129"/>
      <c r="D27" s="129"/>
      <c r="E27" s="116"/>
      <c r="F27" s="136"/>
    </row>
    <row r="28" ht="26.25" customHeight="1" spans="1:6">
      <c r="A28" s="128" t="s">
        <v>1450</v>
      </c>
      <c r="B28" s="129"/>
      <c r="C28" s="129"/>
      <c r="D28" s="129"/>
      <c r="E28" s="116"/>
      <c r="F28" s="136"/>
    </row>
    <row r="29" ht="26.25" customHeight="1" spans="1:6">
      <c r="A29" s="128" t="s">
        <v>1451</v>
      </c>
      <c r="B29" s="129"/>
      <c r="C29" s="129"/>
      <c r="D29" s="129"/>
      <c r="E29" s="116"/>
      <c r="F29" s="136"/>
    </row>
    <row r="30" ht="26.25" customHeight="1" spans="1:6">
      <c r="A30" s="128" t="s">
        <v>1452</v>
      </c>
      <c r="B30" s="129"/>
      <c r="C30" s="129"/>
      <c r="D30" s="129"/>
      <c r="E30" s="116"/>
      <c r="F30" s="136"/>
    </row>
    <row r="31" ht="26.25" customHeight="1" spans="1:6">
      <c r="A31" s="127" t="s">
        <v>1453</v>
      </c>
      <c r="B31" s="126"/>
      <c r="C31" s="126"/>
      <c r="D31" s="126"/>
      <c r="E31" s="114"/>
      <c r="F31" s="136"/>
    </row>
    <row r="32" ht="26.25" customHeight="1" spans="1:6">
      <c r="A32" s="128" t="s">
        <v>1454</v>
      </c>
      <c r="B32" s="129"/>
      <c r="C32" s="129"/>
      <c r="D32" s="129"/>
      <c r="E32" s="116"/>
      <c r="F32" s="136"/>
    </row>
    <row r="33" ht="26.25" customHeight="1" spans="1:6">
      <c r="A33" s="128" t="s">
        <v>1455</v>
      </c>
      <c r="B33" s="129"/>
      <c r="C33" s="129"/>
      <c r="D33" s="129"/>
      <c r="E33" s="116"/>
      <c r="F33" s="136"/>
    </row>
    <row r="34" ht="26.25" customHeight="1" spans="1:6">
      <c r="A34" s="128" t="s">
        <v>1456</v>
      </c>
      <c r="B34" s="129"/>
      <c r="C34" s="129"/>
      <c r="D34" s="129"/>
      <c r="E34" s="116"/>
      <c r="F34" s="136"/>
    </row>
    <row r="35" ht="26.25" customHeight="1" spans="1:6">
      <c r="A35" s="128" t="s">
        <v>1457</v>
      </c>
      <c r="B35" s="129"/>
      <c r="C35" s="129"/>
      <c r="D35" s="129"/>
      <c r="E35" s="116"/>
      <c r="F35" s="136"/>
    </row>
    <row r="36" ht="26.25" customHeight="1" spans="1:6">
      <c r="A36" s="127" t="s">
        <v>1458</v>
      </c>
      <c r="B36" s="126"/>
      <c r="C36" s="126"/>
      <c r="D36" s="126"/>
      <c r="E36" s="114"/>
      <c r="F36" s="108"/>
    </row>
    <row r="37" ht="26.25" customHeight="1" spans="1:6">
      <c r="A37" s="128" t="s">
        <v>1459</v>
      </c>
      <c r="B37" s="129"/>
      <c r="C37" s="129"/>
      <c r="D37" s="129"/>
      <c r="E37" s="114"/>
      <c r="F37" s="130"/>
    </row>
    <row r="38" ht="26.25" customHeight="1" spans="1:6">
      <c r="A38" s="128" t="s">
        <v>1460</v>
      </c>
      <c r="B38" s="129"/>
      <c r="C38" s="129"/>
      <c r="D38" s="129"/>
      <c r="E38" s="114"/>
      <c r="F38" s="130"/>
    </row>
    <row r="39" ht="26.25" customHeight="1" spans="1:6">
      <c r="A39" s="128" t="s">
        <v>1461</v>
      </c>
      <c r="B39" s="129"/>
      <c r="C39" s="129"/>
      <c r="D39" s="129"/>
      <c r="E39" s="114"/>
      <c r="F39" s="126"/>
    </row>
    <row r="40" ht="26.25" customHeight="1" spans="1:6">
      <c r="A40" s="128" t="s">
        <v>1462</v>
      </c>
      <c r="B40" s="129"/>
      <c r="C40" s="129"/>
      <c r="D40" s="129"/>
      <c r="E40" s="114"/>
      <c r="F40" s="126"/>
    </row>
    <row r="41" ht="26.25" customHeight="1" spans="1:6">
      <c r="A41" s="127" t="s">
        <v>1463</v>
      </c>
      <c r="B41" s="108"/>
      <c r="C41" s="108"/>
      <c r="D41" s="108"/>
      <c r="E41" s="114"/>
      <c r="F41" s="126"/>
    </row>
    <row r="42" ht="32.1" customHeight="1" spans="1:6">
      <c r="A42" s="128" t="s">
        <v>1464</v>
      </c>
      <c r="B42" s="130"/>
      <c r="C42" s="130"/>
      <c r="D42" s="130"/>
      <c r="E42" s="114"/>
      <c r="F42" s="126"/>
    </row>
    <row r="43" ht="32.1" customHeight="1" spans="1:6">
      <c r="A43" s="128" t="s">
        <v>1465</v>
      </c>
      <c r="B43" s="130"/>
      <c r="C43" s="130"/>
      <c r="D43" s="130"/>
      <c r="E43" s="114"/>
      <c r="F43" s="126"/>
    </row>
    <row r="44" ht="26.25" customHeight="1" spans="1:6">
      <c r="A44" s="128" t="s">
        <v>1466</v>
      </c>
      <c r="B44" s="126"/>
      <c r="C44" s="126"/>
      <c r="D44" s="130"/>
      <c r="E44" s="114"/>
      <c r="F44" s="108"/>
    </row>
    <row r="45" ht="26.25" customHeight="1" spans="1:6">
      <c r="A45" s="128" t="s">
        <v>1467</v>
      </c>
      <c r="B45" s="126"/>
      <c r="C45" s="126"/>
      <c r="D45" s="126"/>
      <c r="E45" s="114"/>
      <c r="F45" s="130"/>
    </row>
    <row r="46" ht="26.25" customHeight="1" spans="1:6">
      <c r="A46" s="128" t="s">
        <v>1468</v>
      </c>
      <c r="B46" s="126"/>
      <c r="C46" s="126"/>
      <c r="D46" s="126"/>
      <c r="E46" s="116"/>
      <c r="F46" s="130"/>
    </row>
    <row r="47" ht="26.25" customHeight="1" spans="1:6">
      <c r="A47" s="128" t="s">
        <v>1469</v>
      </c>
      <c r="B47" s="126"/>
      <c r="C47" s="126"/>
      <c r="D47" s="126"/>
      <c r="E47" s="116"/>
      <c r="F47" s="126"/>
    </row>
    <row r="48" ht="26.25" customHeight="1" spans="1:6">
      <c r="A48" s="127" t="s">
        <v>1470</v>
      </c>
      <c r="B48" s="126"/>
      <c r="C48" s="126"/>
      <c r="D48" s="126"/>
      <c r="E48" s="114"/>
      <c r="F48" s="126"/>
    </row>
    <row r="49" ht="26.25" customHeight="1" spans="1:6">
      <c r="A49" s="128" t="s">
        <v>1471</v>
      </c>
      <c r="B49" s="129"/>
      <c r="C49" s="129"/>
      <c r="D49" s="129"/>
      <c r="E49" s="116"/>
      <c r="F49" s="126"/>
    </row>
    <row r="50" ht="26.25" customHeight="1" spans="1:6">
      <c r="A50" s="128" t="s">
        <v>1472</v>
      </c>
      <c r="B50" s="129"/>
      <c r="C50" s="129"/>
      <c r="D50" s="129"/>
      <c r="E50" s="116"/>
      <c r="F50" s="136"/>
    </row>
    <row r="51" ht="26.25" customHeight="1" spans="1:6">
      <c r="A51" s="128" t="s">
        <v>1473</v>
      </c>
      <c r="B51" s="129"/>
      <c r="C51" s="129"/>
      <c r="D51" s="129"/>
      <c r="E51" s="116"/>
      <c r="F51" s="136"/>
    </row>
    <row r="52" ht="26.25" customHeight="1" spans="1:6">
      <c r="A52" s="128" t="s">
        <v>1474</v>
      </c>
      <c r="B52" s="129"/>
      <c r="C52" s="129"/>
      <c r="D52" s="129"/>
      <c r="E52" s="116"/>
      <c r="F52" s="136"/>
    </row>
    <row r="53" ht="26.25" customHeight="1" spans="1:6">
      <c r="A53" s="128" t="s">
        <v>1475</v>
      </c>
      <c r="B53" s="129"/>
      <c r="C53" s="129"/>
      <c r="D53" s="129"/>
      <c r="E53" s="116"/>
      <c r="F53" s="136"/>
    </row>
    <row r="54" ht="26.25" customHeight="1" spans="1:6">
      <c r="A54" s="127" t="s">
        <v>1476</v>
      </c>
      <c r="B54" s="126"/>
      <c r="C54" s="126"/>
      <c r="D54" s="126"/>
      <c r="E54" s="114"/>
      <c r="F54" s="136"/>
    </row>
    <row r="55" ht="26.25" customHeight="1" spans="1:6">
      <c r="A55" s="128" t="s">
        <v>1477</v>
      </c>
      <c r="B55" s="129"/>
      <c r="C55" s="129"/>
      <c r="D55" s="129"/>
      <c r="E55" s="116"/>
      <c r="F55" s="136"/>
    </row>
    <row r="56" ht="26.25" customHeight="1" spans="1:6">
      <c r="A56" s="128" t="s">
        <v>1478</v>
      </c>
      <c r="B56" s="129"/>
      <c r="C56" s="129"/>
      <c r="D56" s="129"/>
      <c r="E56" s="116"/>
      <c r="F56" s="136"/>
    </row>
    <row r="57" ht="26.25" customHeight="1" spans="1:6">
      <c r="A57" s="128" t="s">
        <v>1479</v>
      </c>
      <c r="B57" s="129"/>
      <c r="C57" s="129"/>
      <c r="D57" s="129"/>
      <c r="E57" s="116"/>
      <c r="F57" s="136"/>
    </row>
    <row r="58" ht="26.25" customHeight="1" spans="1:6">
      <c r="A58" s="128" t="s">
        <v>1480</v>
      </c>
      <c r="B58" s="129"/>
      <c r="C58" s="129"/>
      <c r="D58" s="129"/>
      <c r="E58" s="116"/>
      <c r="F58" s="136"/>
    </row>
    <row r="59" ht="26.25" customHeight="1" spans="1:6">
      <c r="A59" s="126" t="s">
        <v>1481</v>
      </c>
      <c r="B59" s="108"/>
      <c r="C59" s="108"/>
      <c r="D59" s="108"/>
      <c r="E59" s="114"/>
      <c r="F59" s="114"/>
    </row>
  </sheetData>
  <sheetProtection formatCells="0" insertHyperlinks="0" autoFilter="0"/>
  <mergeCells count="1">
    <mergeCell ref="A2:E2"/>
  </mergeCells>
  <conditionalFormatting sqref="F38">
    <cfRule type="cellIs" dxfId="0" priority="4" stopIfTrue="1" operator="equal">
      <formula>0</formula>
    </cfRule>
    <cfRule type="cellIs" dxfId="0" priority="2" stopIfTrue="1" operator="equal">
      <formula>0</formula>
    </cfRule>
  </conditionalFormatting>
  <conditionalFormatting sqref="B43">
    <cfRule type="cellIs" dxfId="0" priority="11" stopIfTrue="1" operator="equal">
      <formula>0</formula>
    </cfRule>
    <cfRule type="cellIs" dxfId="0" priority="10" stopIfTrue="1" operator="equal">
      <formula>0</formula>
    </cfRule>
  </conditionalFormatting>
  <conditionalFormatting sqref="C43">
    <cfRule type="cellIs" dxfId="0" priority="8" stopIfTrue="1" operator="equal">
      <formula>0</formula>
    </cfRule>
    <cfRule type="cellIs" dxfId="0" priority="7" stopIfTrue="1" operator="equal">
      <formula>0</formula>
    </cfRule>
  </conditionalFormatting>
  <conditionalFormatting sqref="F46">
    <cfRule type="cellIs" dxfId="0" priority="3" stopIfTrue="1" operator="equal">
      <formula>0</formula>
    </cfRule>
    <cfRule type="cellIs" dxfId="0" priority="1" stopIfTrue="1" operator="equal">
      <formula>0</formula>
    </cfRule>
  </conditionalFormatting>
  <conditionalFormatting sqref="D42:D44">
    <cfRule type="cellIs" dxfId="0" priority="13" stopIfTrue="1" operator="equal">
      <formula>0</formula>
    </cfRule>
    <cfRule type="cellIs" dxfId="0" priority="12" stopIfTrue="1" operator="equal">
      <formula>0</formula>
    </cfRule>
  </conditionalFormatting>
  <conditionalFormatting sqref="F37 F39">
    <cfRule type="cellIs" dxfId="0" priority="6" stopIfTrue="1" operator="equal">
      <formula>0</formula>
    </cfRule>
  </conditionalFormatting>
  <conditionalFormatting sqref="B42 B44">
    <cfRule type="cellIs" dxfId="0" priority="14" stopIfTrue="1" operator="equal">
      <formula>0</formula>
    </cfRule>
  </conditionalFormatting>
  <conditionalFormatting sqref="C42 C44">
    <cfRule type="cellIs" dxfId="0" priority="9" stopIfTrue="1" operator="equal">
      <formula>0</formula>
    </cfRule>
  </conditionalFormatting>
  <conditionalFormatting sqref="F45 F47">
    <cfRule type="cellIs" dxfId="0" priority="5" stopIfTrue="1" operator="equal">
      <formula>0</formula>
    </cfRule>
  </conditionalFormatting>
  <printOptions horizontalCentered="1"/>
  <pageMargins left="0.709027777777778" right="0.709027777777778" top="0.75" bottom="0.75" header="0.309027777777778" footer="0.309027777777778"/>
  <pageSetup paperSize="9" scale="86" fitToHeight="0" orientation="portrait"/>
  <headerFooter>
    <oddFooter>&amp;C第 &amp;P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9"/>
  <sheetViews>
    <sheetView workbookViewId="0">
      <pane xSplit="1" ySplit="5" topLeftCell="B6" activePane="bottomRight" state="frozen"/>
      <selection/>
      <selection pane="topRight"/>
      <selection pane="bottomLeft"/>
      <selection pane="bottomRight" activeCell="C8" sqref="C8"/>
    </sheetView>
  </sheetViews>
  <sheetFormatPr defaultColWidth="10" defaultRowHeight="14.25" outlineLevelCol="5"/>
  <cols>
    <col min="1" max="1" width="53" style="95" customWidth="1"/>
    <col min="2" max="4" width="13.75" style="96" customWidth="1"/>
    <col min="5" max="5" width="13.75" style="97" customWidth="1"/>
    <col min="6" max="254" width="10" style="95"/>
    <col min="256" max="16384" width="10" style="95"/>
  </cols>
  <sheetData>
    <row r="1" s="91" customFormat="1" ht="18.6" customHeight="1" spans="1:5">
      <c r="A1" s="98" t="s">
        <v>1482</v>
      </c>
      <c r="B1" s="99"/>
      <c r="C1" s="99"/>
      <c r="D1" s="100"/>
      <c r="E1" s="109"/>
    </row>
    <row r="2" s="92" customFormat="1" ht="30.4" customHeight="1" spans="1:5">
      <c r="A2" s="101" t="s">
        <v>1483</v>
      </c>
      <c r="B2" s="101"/>
      <c r="C2" s="101"/>
      <c r="D2" s="101"/>
      <c r="E2" s="110"/>
    </row>
    <row r="3" s="93" customFormat="1" ht="23.65" customHeight="1" spans="2:5">
      <c r="B3" s="102"/>
      <c r="C3" s="102"/>
      <c r="D3" s="102"/>
      <c r="E3" s="97" t="s">
        <v>107</v>
      </c>
    </row>
    <row r="4" s="94" customFormat="1" ht="28.35" customHeight="1" spans="1:6">
      <c r="A4" s="103" t="s">
        <v>40</v>
      </c>
      <c r="B4" s="103" t="s">
        <v>1239</v>
      </c>
      <c r="C4" s="103" t="s">
        <v>76</v>
      </c>
      <c r="D4" s="104" t="s">
        <v>43</v>
      </c>
      <c r="E4" s="112" t="s">
        <v>45</v>
      </c>
      <c r="F4" s="141"/>
    </row>
    <row r="5" ht="28.35" customHeight="1" spans="1:6">
      <c r="A5" s="105" t="s">
        <v>1484</v>
      </c>
      <c r="B5" s="104"/>
      <c r="C5" s="104"/>
      <c r="D5" s="104"/>
      <c r="E5" s="114"/>
      <c r="F5" s="115"/>
    </row>
    <row r="6" ht="28.35" customHeight="1" spans="1:6">
      <c r="A6" s="106" t="s">
        <v>1485</v>
      </c>
      <c r="B6" s="107"/>
      <c r="C6" s="107"/>
      <c r="D6" s="107"/>
      <c r="E6" s="116"/>
      <c r="F6" s="115"/>
    </row>
    <row r="7" ht="28.35" customHeight="1" spans="1:6">
      <c r="A7" s="106" t="s">
        <v>1486</v>
      </c>
      <c r="B7" s="107"/>
      <c r="C7" s="107"/>
      <c r="D7" s="107"/>
      <c r="E7" s="116"/>
      <c r="F7" s="115"/>
    </row>
    <row r="8" ht="28.35" customHeight="1" spans="1:6">
      <c r="A8" s="106" t="s">
        <v>1487</v>
      </c>
      <c r="B8" s="107"/>
      <c r="C8" s="107"/>
      <c r="D8" s="107"/>
      <c r="E8" s="116"/>
      <c r="F8" s="115"/>
    </row>
    <row r="9" ht="28.35" customHeight="1" spans="1:6">
      <c r="A9" s="106" t="s">
        <v>1488</v>
      </c>
      <c r="B9" s="107"/>
      <c r="C9" s="107"/>
      <c r="D9" s="107"/>
      <c r="E9" s="116"/>
      <c r="F9" s="115"/>
    </row>
    <row r="10" ht="28.35" customHeight="1" spans="1:6">
      <c r="A10" s="105" t="s">
        <v>1489</v>
      </c>
      <c r="B10" s="104"/>
      <c r="C10" s="104"/>
      <c r="D10" s="104"/>
      <c r="E10" s="114"/>
      <c r="F10" s="115"/>
    </row>
    <row r="11" ht="28.35" customHeight="1" spans="1:6">
      <c r="A11" s="106" t="s">
        <v>1490</v>
      </c>
      <c r="B11" s="107"/>
      <c r="C11" s="107"/>
      <c r="D11" s="107"/>
      <c r="E11" s="116"/>
      <c r="F11" s="115"/>
    </row>
    <row r="12" ht="28.35" customHeight="1" spans="1:6">
      <c r="A12" s="106" t="s">
        <v>1491</v>
      </c>
      <c r="B12" s="107"/>
      <c r="C12" s="107"/>
      <c r="D12" s="107"/>
      <c r="E12" s="116"/>
      <c r="F12" s="115"/>
    </row>
    <row r="13" ht="28.35" customHeight="1" spans="1:6">
      <c r="A13" s="106" t="s">
        <v>1487</v>
      </c>
      <c r="B13" s="107"/>
      <c r="C13" s="107"/>
      <c r="D13" s="107"/>
      <c r="E13" s="116"/>
      <c r="F13" s="115"/>
    </row>
    <row r="14" ht="28.35" customHeight="1" spans="1:6">
      <c r="A14" s="106" t="s">
        <v>1492</v>
      </c>
      <c r="B14" s="107"/>
      <c r="C14" s="107"/>
      <c r="D14" s="107"/>
      <c r="E14" s="116"/>
      <c r="F14" s="115"/>
    </row>
    <row r="15" ht="28.35" customHeight="1" spans="1:6">
      <c r="A15" s="106" t="s">
        <v>1493</v>
      </c>
      <c r="B15" s="107"/>
      <c r="C15" s="107"/>
      <c r="D15" s="107"/>
      <c r="E15" s="116"/>
      <c r="F15" s="115"/>
    </row>
    <row r="16" ht="28.35" customHeight="1" spans="1:6">
      <c r="A16" s="105" t="s">
        <v>1494</v>
      </c>
      <c r="B16" s="104"/>
      <c r="C16" s="104"/>
      <c r="D16" s="104"/>
      <c r="E16" s="114"/>
      <c r="F16" s="115"/>
    </row>
    <row r="17" ht="28.35" customHeight="1" spans="1:6">
      <c r="A17" s="106" t="s">
        <v>1495</v>
      </c>
      <c r="B17" s="107"/>
      <c r="C17" s="107"/>
      <c r="D17" s="107"/>
      <c r="E17" s="116"/>
      <c r="F17" s="115"/>
    </row>
    <row r="18" ht="28.35" customHeight="1" spans="1:6">
      <c r="A18" s="106" t="s">
        <v>1496</v>
      </c>
      <c r="B18" s="107"/>
      <c r="C18" s="107"/>
      <c r="D18" s="107"/>
      <c r="E18" s="116"/>
      <c r="F18" s="115"/>
    </row>
    <row r="19" ht="28.35" customHeight="1" spans="1:6">
      <c r="A19" s="106" t="s">
        <v>1497</v>
      </c>
      <c r="B19" s="107"/>
      <c r="C19" s="107"/>
      <c r="D19" s="107"/>
      <c r="E19" s="116"/>
      <c r="F19" s="115"/>
    </row>
    <row r="20" ht="28.35" customHeight="1" spans="1:6">
      <c r="A20" s="105" t="s">
        <v>1498</v>
      </c>
      <c r="B20" s="104"/>
      <c r="C20" s="104"/>
      <c r="D20" s="104"/>
      <c r="E20" s="114"/>
      <c r="F20" s="115"/>
    </row>
    <row r="21" ht="28.35" customHeight="1" spans="1:6">
      <c r="A21" s="106" t="s">
        <v>1499</v>
      </c>
      <c r="B21" s="107"/>
      <c r="C21" s="107"/>
      <c r="D21" s="107"/>
      <c r="E21" s="116"/>
      <c r="F21" s="115"/>
    </row>
    <row r="22" ht="28.35" customHeight="1" spans="1:6">
      <c r="A22" s="106" t="s">
        <v>1500</v>
      </c>
      <c r="B22" s="107"/>
      <c r="C22" s="107"/>
      <c r="D22" s="107"/>
      <c r="E22" s="116"/>
      <c r="F22" s="115"/>
    </row>
    <row r="23" ht="28.35" customHeight="1" spans="1:6">
      <c r="A23" s="106" t="s">
        <v>1501</v>
      </c>
      <c r="B23" s="107"/>
      <c r="C23" s="107"/>
      <c r="D23" s="107"/>
      <c r="E23" s="116"/>
      <c r="F23" s="115"/>
    </row>
    <row r="24" ht="28.35" customHeight="1" spans="1:6">
      <c r="A24" s="106" t="s">
        <v>1502</v>
      </c>
      <c r="B24" s="107"/>
      <c r="C24" s="107"/>
      <c r="D24" s="107"/>
      <c r="E24" s="116"/>
      <c r="F24" s="115"/>
    </row>
    <row r="25" ht="28.35" customHeight="1" spans="1:6">
      <c r="A25" s="105" t="s">
        <v>1503</v>
      </c>
      <c r="B25" s="104"/>
      <c r="C25" s="104"/>
      <c r="D25" s="104"/>
      <c r="E25" s="114"/>
      <c r="F25" s="115"/>
    </row>
    <row r="26" ht="28.35" customHeight="1" spans="1:6">
      <c r="A26" s="106" t="s">
        <v>1504</v>
      </c>
      <c r="B26" s="107"/>
      <c r="C26" s="107"/>
      <c r="D26" s="107"/>
      <c r="E26" s="116"/>
      <c r="F26" s="115"/>
    </row>
    <row r="27" ht="28.35" customHeight="1" spans="1:6">
      <c r="A27" s="106" t="s">
        <v>1505</v>
      </c>
      <c r="B27" s="107"/>
      <c r="C27" s="107"/>
      <c r="D27" s="107"/>
      <c r="E27" s="116"/>
      <c r="F27" s="115"/>
    </row>
    <row r="28" ht="28.35" customHeight="1" spans="1:6">
      <c r="A28" s="106" t="s">
        <v>1506</v>
      </c>
      <c r="B28" s="107"/>
      <c r="C28" s="107"/>
      <c r="D28" s="107"/>
      <c r="E28" s="116"/>
      <c r="F28" s="115"/>
    </row>
    <row r="29" ht="28.35" customHeight="1" spans="1:6">
      <c r="A29" s="105" t="s">
        <v>1507</v>
      </c>
      <c r="B29" s="104"/>
      <c r="C29" s="104"/>
      <c r="D29" s="104"/>
      <c r="E29" s="114"/>
      <c r="F29" s="115"/>
    </row>
    <row r="30" ht="28.35" customHeight="1" spans="1:6">
      <c r="A30" s="106" t="s">
        <v>1508</v>
      </c>
      <c r="B30" s="107"/>
      <c r="C30" s="107"/>
      <c r="D30" s="107"/>
      <c r="E30" s="116"/>
      <c r="F30" s="115"/>
    </row>
    <row r="31" ht="28.35" customHeight="1" spans="1:6">
      <c r="A31" s="106" t="s">
        <v>1509</v>
      </c>
      <c r="B31" s="107"/>
      <c r="C31" s="107"/>
      <c r="D31" s="107"/>
      <c r="E31" s="116"/>
      <c r="F31" s="115"/>
    </row>
    <row r="32" ht="28.35" customHeight="1" spans="1:6">
      <c r="A32" s="106" t="s">
        <v>1510</v>
      </c>
      <c r="B32" s="107"/>
      <c r="C32" s="107"/>
      <c r="D32" s="107"/>
      <c r="E32" s="116"/>
      <c r="F32" s="115"/>
    </row>
    <row r="33" ht="28.35" customHeight="1" spans="1:6">
      <c r="A33" s="105" t="s">
        <v>1511</v>
      </c>
      <c r="B33" s="104"/>
      <c r="C33" s="104"/>
      <c r="D33" s="104"/>
      <c r="E33" s="114"/>
      <c r="F33" s="115"/>
    </row>
    <row r="34" ht="28.35" customHeight="1" spans="1:6">
      <c r="A34" s="106" t="s">
        <v>1512</v>
      </c>
      <c r="B34" s="107"/>
      <c r="C34" s="107"/>
      <c r="D34" s="107"/>
      <c r="E34" s="116"/>
      <c r="F34" s="115"/>
    </row>
    <row r="35" ht="28.35" customHeight="1" spans="1:6">
      <c r="A35" s="106" t="s">
        <v>1509</v>
      </c>
      <c r="B35" s="107"/>
      <c r="C35" s="107"/>
      <c r="D35" s="107"/>
      <c r="E35" s="116"/>
      <c r="F35" s="115"/>
    </row>
    <row r="36" ht="28.35" customHeight="1" spans="1:6">
      <c r="A36" s="106" t="s">
        <v>1513</v>
      </c>
      <c r="B36" s="107"/>
      <c r="C36" s="107"/>
      <c r="D36" s="107"/>
      <c r="E36" s="116"/>
      <c r="F36" s="115"/>
    </row>
    <row r="37" ht="28.35" customHeight="1" spans="1:6">
      <c r="A37" s="105" t="s">
        <v>1514</v>
      </c>
      <c r="B37" s="108"/>
      <c r="C37" s="108"/>
      <c r="D37" s="108"/>
      <c r="E37" s="114"/>
      <c r="F37" s="114"/>
    </row>
    <row r="38" ht="28.35" customHeight="1" spans="1:6">
      <c r="A38" s="106" t="s">
        <v>1515</v>
      </c>
      <c r="B38" s="108"/>
      <c r="C38" s="108"/>
      <c r="D38" s="108"/>
      <c r="E38" s="114"/>
      <c r="F38" s="114"/>
    </row>
    <row r="39" ht="28.35" customHeight="1" spans="1:6">
      <c r="A39" s="106" t="s">
        <v>1516</v>
      </c>
      <c r="B39" s="104"/>
      <c r="C39" s="104"/>
      <c r="D39" s="104"/>
      <c r="E39" s="114"/>
      <c r="F39" s="114"/>
    </row>
    <row r="40" ht="28.35" customHeight="1" spans="1:6">
      <c r="A40" s="106" t="s">
        <v>1517</v>
      </c>
      <c r="B40" s="104"/>
      <c r="C40" s="104"/>
      <c r="D40" s="104"/>
      <c r="E40" s="114"/>
      <c r="F40" s="114"/>
    </row>
    <row r="41" ht="28.35" customHeight="1" spans="1:6">
      <c r="A41" s="106" t="s">
        <v>1518</v>
      </c>
      <c r="B41" s="104"/>
      <c r="C41" s="104"/>
      <c r="D41" s="104"/>
      <c r="E41" s="114"/>
      <c r="F41" s="114"/>
    </row>
    <row r="42" ht="28.35" customHeight="1" spans="1:6">
      <c r="A42" s="105" t="s">
        <v>1519</v>
      </c>
      <c r="B42" s="104"/>
      <c r="C42" s="104"/>
      <c r="D42" s="104"/>
      <c r="E42" s="116"/>
      <c r="F42" s="116"/>
    </row>
    <row r="43" ht="28.35" customHeight="1" spans="1:6">
      <c r="A43" s="106" t="s">
        <v>1520</v>
      </c>
      <c r="B43" s="107"/>
      <c r="C43" s="107"/>
      <c r="D43" s="107"/>
      <c r="E43" s="116"/>
      <c r="F43" s="116"/>
    </row>
    <row r="44" ht="28.35" customHeight="1" spans="1:6">
      <c r="A44" s="106" t="s">
        <v>1521</v>
      </c>
      <c r="B44" s="107"/>
      <c r="C44" s="107"/>
      <c r="D44" s="107"/>
      <c r="E44" s="116"/>
      <c r="F44" s="116"/>
    </row>
    <row r="45" ht="28.35" customHeight="1" spans="1:6">
      <c r="A45" s="105" t="s">
        <v>1522</v>
      </c>
      <c r="B45" s="104"/>
      <c r="C45" s="104"/>
      <c r="D45" s="104"/>
      <c r="E45" s="114"/>
      <c r="F45" s="114"/>
    </row>
    <row r="46" ht="28.35" customHeight="1" spans="1:6">
      <c r="A46" s="106" t="s">
        <v>1523</v>
      </c>
      <c r="B46" s="107"/>
      <c r="C46" s="107"/>
      <c r="D46" s="107"/>
      <c r="E46" s="116"/>
      <c r="F46" s="116"/>
    </row>
    <row r="47" ht="28.35" customHeight="1" spans="1:6">
      <c r="A47" s="106" t="s">
        <v>1509</v>
      </c>
      <c r="B47" s="107"/>
      <c r="C47" s="107"/>
      <c r="D47" s="107"/>
      <c r="E47" s="116"/>
      <c r="F47" s="116"/>
    </row>
    <row r="48" ht="28.35" customHeight="1" spans="1:6">
      <c r="A48" s="106" t="s">
        <v>1524</v>
      </c>
      <c r="B48" s="107"/>
      <c r="C48" s="107"/>
      <c r="D48" s="107"/>
      <c r="E48" s="116"/>
      <c r="F48" s="116"/>
    </row>
    <row r="49" ht="28.35" customHeight="1" spans="1:6">
      <c r="A49" s="104" t="s">
        <v>1525</v>
      </c>
      <c r="B49" s="108"/>
      <c r="C49" s="108"/>
      <c r="D49" s="108"/>
      <c r="E49" s="114"/>
      <c r="F49" s="114"/>
    </row>
  </sheetData>
  <sheetProtection formatCells="0" insertHyperlinks="0" autoFilter="0"/>
  <mergeCells count="1">
    <mergeCell ref="A2:E2"/>
  </mergeCells>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workbookViewId="0">
      <pane xSplit="1" ySplit="4" topLeftCell="B7" activePane="bottomRight" state="frozen"/>
      <selection/>
      <selection pane="topRight"/>
      <selection pane="bottomLeft"/>
      <selection pane="bottomRight" activeCell="D27" sqref="D27"/>
    </sheetView>
  </sheetViews>
  <sheetFormatPr defaultColWidth="9" defaultRowHeight="14.25" outlineLevelCol="7"/>
  <cols>
    <col min="1" max="1" width="30.6333333333333" style="585" customWidth="1"/>
    <col min="2" max="2" width="9" style="585" hidden="1" customWidth="1"/>
    <col min="3" max="3" width="13.25" style="585" hidden="1" customWidth="1"/>
    <col min="4" max="4" width="8.88333333333333" style="585"/>
    <col min="5" max="5" width="8.88333333333333" style="585" hidden="1" customWidth="1"/>
    <col min="6" max="6" width="13.1333333333333" style="585" hidden="1" customWidth="1"/>
    <col min="7" max="7" width="14.3833333333333" style="585" hidden="1" customWidth="1"/>
    <col min="8" max="8" width="8.88333333333333" style="585" hidden="1" customWidth="1"/>
    <col min="9" max="217" width="8.88333333333333" style="585"/>
    <col min="218" max="16384" width="9" style="585"/>
  </cols>
  <sheetData>
    <row r="1" s="583" customFormat="1" ht="18.6" customHeight="1" spans="1:8">
      <c r="A1" s="586" t="s">
        <v>74</v>
      </c>
      <c r="B1" s="587"/>
      <c r="C1" s="588"/>
      <c r="D1" s="588"/>
      <c r="E1" s="588"/>
      <c r="F1" s="588"/>
      <c r="G1" s="588"/>
      <c r="H1" s="588"/>
    </row>
    <row r="2" s="584" customFormat="1" ht="30" customHeight="1" spans="1:8">
      <c r="A2" s="589" t="s">
        <v>75</v>
      </c>
      <c r="B2" s="590"/>
      <c r="C2" s="590"/>
      <c r="D2" s="590"/>
      <c r="E2" s="590"/>
      <c r="F2" s="590"/>
      <c r="G2" s="590"/>
      <c r="H2" s="590"/>
    </row>
    <row r="3" s="584" customFormat="1" ht="18" customHeight="1" spans="1:8">
      <c r="A3" s="586"/>
      <c r="B3" s="587"/>
      <c r="C3" s="588"/>
      <c r="D3" s="588"/>
      <c r="E3" s="588"/>
      <c r="F3" s="600"/>
      <c r="G3" s="600" t="s">
        <v>39</v>
      </c>
      <c r="H3" s="601"/>
    </row>
    <row r="4" s="584" customFormat="1" ht="49" customHeight="1" spans="1:8">
      <c r="A4" s="591" t="s">
        <v>40</v>
      </c>
      <c r="B4" s="592" t="s">
        <v>41</v>
      </c>
      <c r="C4" s="288" t="s">
        <v>76</v>
      </c>
      <c r="D4" s="592" t="s">
        <v>43</v>
      </c>
      <c r="E4" s="592" t="s">
        <v>44</v>
      </c>
      <c r="F4" s="200" t="s">
        <v>45</v>
      </c>
      <c r="G4" s="200" t="s">
        <v>77</v>
      </c>
      <c r="H4" s="592" t="s">
        <v>78</v>
      </c>
    </row>
    <row r="5" s="584" customFormat="1" ht="20.1" customHeight="1" spans="1:8">
      <c r="A5" s="593" t="s">
        <v>79</v>
      </c>
      <c r="B5" s="594">
        <v>35099</v>
      </c>
      <c r="C5" s="595">
        <v>22923</v>
      </c>
      <c r="D5" s="596">
        <v>22913</v>
      </c>
      <c r="E5" s="596">
        <v>28782</v>
      </c>
      <c r="F5" s="570">
        <f>D5/C5*100</f>
        <v>99.9563756925359</v>
      </c>
      <c r="G5" s="570">
        <f>D5/E5*100</f>
        <v>79.6087832673199</v>
      </c>
      <c r="H5" s="602"/>
    </row>
    <row r="6" s="584" customFormat="1" ht="20.1" customHeight="1" spans="1:8">
      <c r="A6" s="593" t="s">
        <v>80</v>
      </c>
      <c r="B6" s="594">
        <v>0</v>
      </c>
      <c r="C6" s="595">
        <v>0</v>
      </c>
      <c r="D6" s="596"/>
      <c r="E6" s="596">
        <v>0</v>
      </c>
      <c r="F6" s="570"/>
      <c r="G6" s="570"/>
      <c r="H6" s="602"/>
    </row>
    <row r="7" s="584" customFormat="1" ht="20.1" customHeight="1" spans="1:8">
      <c r="A7" s="593" t="s">
        <v>81</v>
      </c>
      <c r="B7" s="594">
        <v>0</v>
      </c>
      <c r="C7" s="595">
        <v>0</v>
      </c>
      <c r="D7" s="596"/>
      <c r="E7" s="596">
        <v>0</v>
      </c>
      <c r="F7" s="570"/>
      <c r="G7" s="570"/>
      <c r="H7" s="602"/>
    </row>
    <row r="8" s="584" customFormat="1" ht="20.1" customHeight="1" spans="1:8">
      <c r="A8" s="593" t="s">
        <v>82</v>
      </c>
      <c r="B8" s="594">
        <v>3125</v>
      </c>
      <c r="C8" s="595">
        <v>2930</v>
      </c>
      <c r="D8" s="596">
        <v>2930</v>
      </c>
      <c r="E8" s="596">
        <v>3055</v>
      </c>
      <c r="F8" s="570">
        <f t="shared" ref="F6:F31" si="0">D8/C8*100</f>
        <v>100</v>
      </c>
      <c r="G8" s="570">
        <f t="shared" ref="G6:G31" si="1">D8/E8*100</f>
        <v>95.9083469721768</v>
      </c>
      <c r="H8" s="602"/>
    </row>
    <row r="9" s="584" customFormat="1" ht="20.1" customHeight="1" spans="1:8">
      <c r="A9" s="593" t="s">
        <v>83</v>
      </c>
      <c r="B9" s="594">
        <v>7972</v>
      </c>
      <c r="C9" s="595">
        <v>19397</v>
      </c>
      <c r="D9" s="596">
        <v>14708</v>
      </c>
      <c r="E9" s="596">
        <v>14577</v>
      </c>
      <c r="F9" s="570">
        <f t="shared" si="0"/>
        <v>75.8261586843326</v>
      </c>
      <c r="G9" s="570">
        <f t="shared" si="1"/>
        <v>100.898675996433</v>
      </c>
      <c r="H9" s="602"/>
    </row>
    <row r="10" s="584" customFormat="1" ht="20.1" customHeight="1" spans="1:8">
      <c r="A10" s="593" t="s">
        <v>84</v>
      </c>
      <c r="B10" s="594">
        <v>1165</v>
      </c>
      <c r="C10" s="595">
        <v>1983</v>
      </c>
      <c r="D10" s="596">
        <v>1983</v>
      </c>
      <c r="E10" s="596">
        <v>1241</v>
      </c>
      <c r="F10" s="570">
        <f t="shared" si="0"/>
        <v>100</v>
      </c>
      <c r="G10" s="570">
        <f t="shared" si="1"/>
        <v>159.790491539081</v>
      </c>
      <c r="H10" s="602"/>
    </row>
    <row r="11" s="584" customFormat="1" ht="20.1" customHeight="1" spans="1:8">
      <c r="A11" s="593" t="s">
        <v>85</v>
      </c>
      <c r="B11" s="594">
        <v>350</v>
      </c>
      <c r="C11" s="595">
        <v>255</v>
      </c>
      <c r="D11" s="596">
        <v>245</v>
      </c>
      <c r="E11" s="596">
        <v>57</v>
      </c>
      <c r="F11" s="570">
        <f t="shared" si="0"/>
        <v>96.078431372549</v>
      </c>
      <c r="G11" s="570">
        <f t="shared" si="1"/>
        <v>429.824561403509</v>
      </c>
      <c r="H11" s="602"/>
    </row>
    <row r="12" s="584" customFormat="1" ht="20.1" customHeight="1" spans="1:8">
      <c r="A12" s="593" t="s">
        <v>86</v>
      </c>
      <c r="B12" s="594">
        <v>3983</v>
      </c>
      <c r="C12" s="595">
        <v>4354</v>
      </c>
      <c r="D12" s="596">
        <v>4143</v>
      </c>
      <c r="E12" s="596">
        <v>4317</v>
      </c>
      <c r="F12" s="570">
        <f t="shared" si="0"/>
        <v>95.1538814882866</v>
      </c>
      <c r="G12" s="570">
        <f t="shared" si="1"/>
        <v>95.9694232105629</v>
      </c>
      <c r="H12" s="602"/>
    </row>
    <row r="13" s="584" customFormat="1" ht="20.1" customHeight="1" spans="1:8">
      <c r="A13" s="593" t="s">
        <v>87</v>
      </c>
      <c r="B13" s="594">
        <v>3280</v>
      </c>
      <c r="C13" s="595">
        <v>2603</v>
      </c>
      <c r="D13" s="596">
        <v>2603</v>
      </c>
      <c r="E13" s="596">
        <v>4345</v>
      </c>
      <c r="F13" s="570">
        <f t="shared" si="0"/>
        <v>100</v>
      </c>
      <c r="G13" s="570">
        <f t="shared" si="1"/>
        <v>59.9079401611047</v>
      </c>
      <c r="H13" s="602"/>
    </row>
    <row r="14" s="584" customFormat="1" ht="20.1" customHeight="1" spans="1:8">
      <c r="A14" s="593" t="s">
        <v>88</v>
      </c>
      <c r="B14" s="594">
        <v>2200</v>
      </c>
      <c r="C14" s="595">
        <v>2547</v>
      </c>
      <c r="D14" s="596">
        <v>2179</v>
      </c>
      <c r="E14" s="596">
        <v>1578</v>
      </c>
      <c r="F14" s="570">
        <f t="shared" si="0"/>
        <v>85.5516293678838</v>
      </c>
      <c r="G14" s="570">
        <f t="shared" si="1"/>
        <v>138.08618504436</v>
      </c>
      <c r="H14" s="602"/>
    </row>
    <row r="15" s="584" customFormat="1" ht="20.1" customHeight="1" spans="1:8">
      <c r="A15" s="593" t="s">
        <v>89</v>
      </c>
      <c r="B15" s="594">
        <v>8000</v>
      </c>
      <c r="C15" s="595">
        <v>8250</v>
      </c>
      <c r="D15" s="596">
        <v>7597</v>
      </c>
      <c r="E15" s="596">
        <v>7640</v>
      </c>
      <c r="F15" s="570">
        <f t="shared" si="0"/>
        <v>92.0848484848485</v>
      </c>
      <c r="G15" s="570">
        <f t="shared" si="1"/>
        <v>99.4371727748691</v>
      </c>
      <c r="H15" s="602"/>
    </row>
    <row r="16" s="584" customFormat="1" ht="20.1" customHeight="1" spans="1:8">
      <c r="A16" s="593" t="s">
        <v>90</v>
      </c>
      <c r="B16" s="594">
        <v>5402</v>
      </c>
      <c r="C16" s="595">
        <v>8356</v>
      </c>
      <c r="D16" s="596">
        <v>7526</v>
      </c>
      <c r="E16" s="596">
        <v>4860</v>
      </c>
      <c r="F16" s="570">
        <f t="shared" si="0"/>
        <v>90.0670177118238</v>
      </c>
      <c r="G16" s="570">
        <f t="shared" si="1"/>
        <v>154.855967078189</v>
      </c>
      <c r="H16" s="602"/>
    </row>
    <row r="17" s="584" customFormat="1" ht="20.1" customHeight="1" spans="1:8">
      <c r="A17" s="593" t="s">
        <v>91</v>
      </c>
      <c r="B17" s="594">
        <v>1100</v>
      </c>
      <c r="C17" s="595">
        <v>474</v>
      </c>
      <c r="D17" s="596">
        <v>474</v>
      </c>
      <c r="E17" s="596">
        <v>563</v>
      </c>
      <c r="F17" s="570">
        <f t="shared" si="0"/>
        <v>100</v>
      </c>
      <c r="G17" s="570">
        <f t="shared" si="1"/>
        <v>84.1918294849023</v>
      </c>
      <c r="H17" s="602"/>
    </row>
    <row r="18" s="584" customFormat="1" ht="20.1" customHeight="1" spans="1:8">
      <c r="A18" s="597" t="s">
        <v>92</v>
      </c>
      <c r="B18" s="594">
        <v>685</v>
      </c>
      <c r="C18" s="595">
        <v>1426</v>
      </c>
      <c r="D18" s="596">
        <v>1426</v>
      </c>
      <c r="E18" s="596">
        <v>693</v>
      </c>
      <c r="F18" s="570">
        <f t="shared" si="0"/>
        <v>100</v>
      </c>
      <c r="G18" s="570">
        <f t="shared" si="1"/>
        <v>205.772005772006</v>
      </c>
      <c r="H18" s="602"/>
    </row>
    <row r="19" s="584" customFormat="1" ht="20.1" customHeight="1" spans="1:8">
      <c r="A19" s="597" t="s">
        <v>93</v>
      </c>
      <c r="B19" s="594">
        <v>1303</v>
      </c>
      <c r="C19" s="595">
        <v>2544</v>
      </c>
      <c r="D19" s="596">
        <v>2213</v>
      </c>
      <c r="E19" s="596">
        <v>4274</v>
      </c>
      <c r="F19" s="570">
        <f t="shared" si="0"/>
        <v>86.9889937106918</v>
      </c>
      <c r="G19" s="570">
        <f t="shared" si="1"/>
        <v>51.7781937295274</v>
      </c>
      <c r="H19" s="602"/>
    </row>
    <row r="20" s="584" customFormat="1" ht="20.1" customHeight="1" spans="1:8">
      <c r="A20" s="597" t="s">
        <v>94</v>
      </c>
      <c r="B20" s="594">
        <v>329</v>
      </c>
      <c r="C20" s="595">
        <v>99</v>
      </c>
      <c r="D20" s="596">
        <v>99</v>
      </c>
      <c r="E20" s="596">
        <v>421</v>
      </c>
      <c r="F20" s="570">
        <f t="shared" si="0"/>
        <v>100</v>
      </c>
      <c r="G20" s="570">
        <f t="shared" si="1"/>
        <v>23.5154394299287</v>
      </c>
      <c r="H20" s="602"/>
    </row>
    <row r="21" s="584" customFormat="1" ht="20.1" customHeight="1" spans="1:8">
      <c r="A21" s="597" t="s">
        <v>95</v>
      </c>
      <c r="B21" s="594">
        <v>0</v>
      </c>
      <c r="C21" s="595">
        <v>0</v>
      </c>
      <c r="D21" s="596"/>
      <c r="E21" s="596">
        <v>0</v>
      </c>
      <c r="F21" s="570"/>
      <c r="G21" s="570"/>
      <c r="H21" s="602"/>
    </row>
    <row r="22" s="584" customFormat="1" ht="20.1" customHeight="1" spans="1:8">
      <c r="A22" s="597" t="s">
        <v>96</v>
      </c>
      <c r="B22" s="594">
        <v>1200</v>
      </c>
      <c r="C22" s="595">
        <v>362</v>
      </c>
      <c r="D22" s="596">
        <v>362</v>
      </c>
      <c r="E22" s="596">
        <v>385</v>
      </c>
      <c r="F22" s="570">
        <f t="shared" si="0"/>
        <v>100</v>
      </c>
      <c r="G22" s="570">
        <f t="shared" si="1"/>
        <v>94.025974025974</v>
      </c>
      <c r="H22" s="602"/>
    </row>
    <row r="23" s="584" customFormat="1" ht="20.1" customHeight="1" spans="1:8">
      <c r="A23" s="597" t="s">
        <v>97</v>
      </c>
      <c r="B23" s="594">
        <v>1831</v>
      </c>
      <c r="C23" s="595">
        <v>4010</v>
      </c>
      <c r="D23" s="596">
        <v>3770</v>
      </c>
      <c r="E23" s="596">
        <v>11335</v>
      </c>
      <c r="F23" s="570">
        <f t="shared" si="0"/>
        <v>94.0149625935162</v>
      </c>
      <c r="G23" s="570">
        <f t="shared" si="1"/>
        <v>33.2598147331275</v>
      </c>
      <c r="H23" s="602"/>
    </row>
    <row r="24" s="584" customFormat="1" ht="20.1" customHeight="1" spans="1:8">
      <c r="A24" s="597" t="s">
        <v>98</v>
      </c>
      <c r="B24" s="594">
        <v>0</v>
      </c>
      <c r="C24" s="595">
        <v>0</v>
      </c>
      <c r="D24" s="596"/>
      <c r="E24" s="596">
        <v>0</v>
      </c>
      <c r="F24" s="570"/>
      <c r="G24" s="570"/>
      <c r="H24" s="602"/>
    </row>
    <row r="25" s="584" customFormat="1" ht="20.1" customHeight="1" spans="1:8">
      <c r="A25" s="597" t="s">
        <v>99</v>
      </c>
      <c r="B25" s="594">
        <v>2763</v>
      </c>
      <c r="C25" s="595">
        <v>3567</v>
      </c>
      <c r="D25" s="596">
        <v>3076</v>
      </c>
      <c r="E25" s="596">
        <v>1880</v>
      </c>
      <c r="F25" s="570">
        <f t="shared" si="0"/>
        <v>86.2349313148304</v>
      </c>
      <c r="G25" s="570">
        <f t="shared" si="1"/>
        <v>163.617021276596</v>
      </c>
      <c r="H25" s="602"/>
    </row>
    <row r="26" s="584" customFormat="1" ht="20.1" customHeight="1" spans="1:8">
      <c r="A26" s="598" t="s">
        <v>100</v>
      </c>
      <c r="B26" s="594">
        <v>894</v>
      </c>
      <c r="C26" s="595">
        <v>0</v>
      </c>
      <c r="D26" s="596"/>
      <c r="E26" s="596">
        <v>0</v>
      </c>
      <c r="F26" s="570"/>
      <c r="G26" s="570"/>
      <c r="H26" s="602"/>
    </row>
    <row r="27" s="584" customFormat="1" ht="20.1" customHeight="1" spans="1:8">
      <c r="A27" s="598" t="s">
        <v>101</v>
      </c>
      <c r="B27" s="594">
        <v>5592</v>
      </c>
      <c r="C27" s="595">
        <v>85</v>
      </c>
      <c r="D27" s="596">
        <v>85</v>
      </c>
      <c r="E27" s="596">
        <v>500</v>
      </c>
      <c r="F27" s="570">
        <f t="shared" si="0"/>
        <v>100</v>
      </c>
      <c r="G27" s="570">
        <f t="shared" si="1"/>
        <v>17</v>
      </c>
      <c r="H27" s="602"/>
    </row>
    <row r="28" s="584" customFormat="1" ht="20.1" customHeight="1" spans="1:8">
      <c r="A28" s="598" t="s">
        <v>102</v>
      </c>
      <c r="B28" s="594">
        <v>5342</v>
      </c>
      <c r="C28" s="595">
        <v>5290</v>
      </c>
      <c r="D28" s="596">
        <v>5290</v>
      </c>
      <c r="E28" s="596">
        <v>3933</v>
      </c>
      <c r="F28" s="570">
        <f t="shared" si="0"/>
        <v>100</v>
      </c>
      <c r="G28" s="570">
        <f t="shared" si="1"/>
        <v>134.502923976608</v>
      </c>
      <c r="H28" s="602"/>
    </row>
    <row r="29" s="584" customFormat="1" ht="20.1" customHeight="1" spans="1:8">
      <c r="A29" s="598" t="s">
        <v>103</v>
      </c>
      <c r="B29" s="594">
        <v>10</v>
      </c>
      <c r="C29" s="595">
        <v>15</v>
      </c>
      <c r="D29" s="596">
        <v>15</v>
      </c>
      <c r="E29" s="596">
        <v>50</v>
      </c>
      <c r="F29" s="570">
        <f t="shared" si="0"/>
        <v>100</v>
      </c>
      <c r="G29" s="570">
        <f t="shared" si="1"/>
        <v>30</v>
      </c>
      <c r="H29" s="602"/>
    </row>
    <row r="30" s="584" customFormat="1" ht="20.1" customHeight="1" spans="1:8">
      <c r="A30" s="598"/>
      <c r="B30" s="595"/>
      <c r="C30" s="595"/>
      <c r="D30" s="595"/>
      <c r="E30" s="595"/>
      <c r="F30" s="570"/>
      <c r="G30" s="570"/>
      <c r="H30" s="602"/>
    </row>
    <row r="31" s="584" customFormat="1" ht="20.1" customHeight="1" spans="1:8">
      <c r="A31" s="591" t="s">
        <v>104</v>
      </c>
      <c r="B31" s="599">
        <f>SUM(B5:B29)</f>
        <v>91625</v>
      </c>
      <c r="C31" s="599">
        <f>SUM(C5:C30)</f>
        <v>91470</v>
      </c>
      <c r="D31" s="599">
        <f>SUM(D5:D29)</f>
        <v>83637</v>
      </c>
      <c r="E31" s="599">
        <f>SUM(E5:E29)</f>
        <v>94486</v>
      </c>
      <c r="F31" s="570">
        <f t="shared" si="0"/>
        <v>91.436536569367</v>
      </c>
      <c r="G31" s="570">
        <f>D31/E31*100</f>
        <v>88.5178756641195</v>
      </c>
      <c r="H31" s="602"/>
    </row>
    <row r="32" s="584" customFormat="1" ht="20.1" customHeight="1"/>
  </sheetData>
  <sheetProtection formatCells="0" insertHyperlinks="0" autoFilter="0"/>
  <mergeCells count="1">
    <mergeCell ref="A2:H2"/>
  </mergeCells>
  <printOptions horizontalCentered="1"/>
  <pageMargins left="0.668055555555556" right="0.55" top="0.75" bottom="0.75" header="0.309027777777778" footer="0.309027777777778"/>
  <pageSetup paperSize="9" fitToHeight="0" orientation="portrait"/>
  <headerFooter>
    <oddFooter>&amp;C第 &amp;P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view="pageBreakPreview" zoomScale="85" zoomScaleNormal="100" workbookViewId="0">
      <selection activeCell="C7" sqref="C7"/>
    </sheetView>
  </sheetViews>
  <sheetFormatPr defaultColWidth="9" defaultRowHeight="14.25"/>
  <cols>
    <col min="1" max="1" width="35.6333333333333" style="139" customWidth="1"/>
    <col min="2" max="2" width="10.6333333333333" style="139" customWidth="1"/>
    <col min="3" max="3" width="35.6333333333333" style="139" customWidth="1"/>
    <col min="4" max="4" width="10.6333333333333" style="139" customWidth="1"/>
    <col min="5" max="16384" width="9" style="139"/>
  </cols>
  <sheetData>
    <row r="1" s="67" customFormat="1" ht="24" customHeight="1" spans="1:1">
      <c r="A1" s="67" t="s">
        <v>1526</v>
      </c>
    </row>
    <row r="2" s="137" customFormat="1" ht="42" customHeight="1" spans="1:4">
      <c r="A2" s="140" t="s">
        <v>1527</v>
      </c>
      <c r="B2" s="140"/>
      <c r="C2" s="140"/>
      <c r="D2" s="140"/>
    </row>
    <row r="3" s="138" customFormat="1" ht="27" customHeight="1" spans="4:4">
      <c r="D3" s="138" t="s">
        <v>107</v>
      </c>
    </row>
    <row r="4" s="72" customFormat="1" ht="30" customHeight="1" spans="1:4">
      <c r="A4" s="78" t="s">
        <v>1406</v>
      </c>
      <c r="B4" s="79" t="s">
        <v>43</v>
      </c>
      <c r="C4" s="80" t="s">
        <v>1407</v>
      </c>
      <c r="D4" s="80" t="s">
        <v>43</v>
      </c>
    </row>
    <row r="5" s="71" customFormat="1" ht="24" customHeight="1" spans="1:4">
      <c r="A5" s="81" t="s">
        <v>1528</v>
      </c>
      <c r="B5" s="81"/>
      <c r="C5" s="81" t="s">
        <v>1529</v>
      </c>
      <c r="D5" s="81"/>
    </row>
    <row r="6" s="72" customFormat="1" ht="24" customHeight="1" spans="1:4">
      <c r="A6" s="81" t="s">
        <v>112</v>
      </c>
      <c r="B6" s="81"/>
      <c r="C6" s="81" t="s">
        <v>113</v>
      </c>
      <c r="D6" s="81"/>
    </row>
    <row r="7" s="71" customFormat="1" ht="24" customHeight="1" spans="1:4">
      <c r="A7" s="82" t="s">
        <v>1530</v>
      </c>
      <c r="B7" s="83"/>
      <c r="C7" s="82" t="s">
        <v>1531</v>
      </c>
      <c r="D7" s="83"/>
    </row>
    <row r="8" s="72" customFormat="1" ht="24" customHeight="1" spans="1:4">
      <c r="A8" s="84" t="s">
        <v>1532</v>
      </c>
      <c r="B8" s="83"/>
      <c r="C8" s="85" t="s">
        <v>1532</v>
      </c>
      <c r="D8" s="83"/>
    </row>
    <row r="9" s="71" customFormat="1" ht="24" customHeight="1" spans="1:4">
      <c r="A9" s="84" t="s">
        <v>1533</v>
      </c>
      <c r="B9" s="83"/>
      <c r="C9" s="85" t="s">
        <v>1533</v>
      </c>
      <c r="D9" s="83"/>
    </row>
    <row r="10" s="72" customFormat="1" ht="24" customHeight="1" spans="1:4">
      <c r="A10" s="84" t="s">
        <v>1534</v>
      </c>
      <c r="B10" s="83"/>
      <c r="C10" s="85" t="s">
        <v>1534</v>
      </c>
      <c r="D10" s="83"/>
    </row>
    <row r="11" s="71" customFormat="1" ht="24" customHeight="1" spans="1:4">
      <c r="A11" s="85" t="s">
        <v>1535</v>
      </c>
      <c r="B11" s="83"/>
      <c r="C11" s="85" t="s">
        <v>1536</v>
      </c>
      <c r="D11" s="83"/>
    </row>
    <row r="12" s="72" customFormat="1" ht="24" customHeight="1" spans="1:4">
      <c r="A12" s="85" t="s">
        <v>1536</v>
      </c>
      <c r="B12" s="83"/>
      <c r="C12" s="85" t="s">
        <v>1537</v>
      </c>
      <c r="D12" s="83"/>
    </row>
    <row r="13" s="71" customFormat="1" ht="24" customHeight="1" spans="1:4">
      <c r="A13" s="85" t="s">
        <v>1537</v>
      </c>
      <c r="B13" s="83"/>
      <c r="C13" s="82" t="s">
        <v>1538</v>
      </c>
      <c r="D13" s="83"/>
    </row>
    <row r="14" s="72" customFormat="1" ht="24" customHeight="1" spans="1:4">
      <c r="A14" s="85" t="s">
        <v>1539</v>
      </c>
      <c r="B14" s="83"/>
      <c r="C14" s="84" t="s">
        <v>1532</v>
      </c>
      <c r="D14" s="83"/>
    </row>
    <row r="15" s="71" customFormat="1" ht="24" customHeight="1" spans="1:4">
      <c r="A15" s="82" t="s">
        <v>1540</v>
      </c>
      <c r="B15" s="83"/>
      <c r="C15" s="84" t="s">
        <v>1533</v>
      </c>
      <c r="D15" s="83"/>
    </row>
    <row r="16" s="72" customFormat="1" ht="24" customHeight="1" spans="1:4">
      <c r="A16" s="85" t="s">
        <v>1532</v>
      </c>
      <c r="B16" s="83"/>
      <c r="C16" s="84" t="s">
        <v>1534</v>
      </c>
      <c r="D16" s="83"/>
    </row>
    <row r="17" s="71" customFormat="1" ht="24" customHeight="1" spans="1:4">
      <c r="A17" s="85" t="s">
        <v>1533</v>
      </c>
      <c r="B17" s="83"/>
      <c r="C17" s="85" t="s">
        <v>1535</v>
      </c>
      <c r="D17" s="83"/>
    </row>
    <row r="18" s="72" customFormat="1" ht="24" customHeight="1" spans="1:4">
      <c r="A18" s="85" t="s">
        <v>1534</v>
      </c>
      <c r="B18" s="83"/>
      <c r="C18" s="85" t="s">
        <v>1536</v>
      </c>
      <c r="D18" s="83"/>
    </row>
    <row r="19" s="71" customFormat="1" ht="24" customHeight="1" spans="1:4">
      <c r="A19" s="85" t="s">
        <v>1536</v>
      </c>
      <c r="B19" s="83"/>
      <c r="C19" s="85" t="s">
        <v>1537</v>
      </c>
      <c r="D19" s="83"/>
    </row>
    <row r="20" s="71" customFormat="1" ht="24" customHeight="1" spans="1:4">
      <c r="A20" s="85" t="s">
        <v>1537</v>
      </c>
      <c r="B20" s="83"/>
      <c r="C20" s="85" t="s">
        <v>1539</v>
      </c>
      <c r="D20" s="83"/>
    </row>
    <row r="21" s="72" customFormat="1" ht="24" customHeight="1" spans="1:4">
      <c r="A21" s="82" t="s">
        <v>1541</v>
      </c>
      <c r="B21" s="83"/>
      <c r="C21" s="82" t="s">
        <v>1542</v>
      </c>
      <c r="D21" s="83"/>
    </row>
    <row r="22" s="72" customFormat="1" ht="24" customHeight="1" spans="1:4">
      <c r="A22" s="84" t="s">
        <v>1532</v>
      </c>
      <c r="B22" s="83"/>
      <c r="C22" s="84" t="s">
        <v>1532</v>
      </c>
      <c r="D22" s="83"/>
    </row>
    <row r="23" s="72" customFormat="1" ht="24" customHeight="1" spans="1:4">
      <c r="A23" s="84" t="s">
        <v>1533</v>
      </c>
      <c r="B23" s="83"/>
      <c r="C23" s="84" t="s">
        <v>1533</v>
      </c>
      <c r="D23" s="83"/>
    </row>
    <row r="24" s="72" customFormat="1" ht="24" customHeight="1" spans="1:4">
      <c r="A24" s="84" t="s">
        <v>1534</v>
      </c>
      <c r="B24" s="83"/>
      <c r="C24" s="84" t="s">
        <v>1534</v>
      </c>
      <c r="D24" s="83"/>
    </row>
    <row r="25" s="72" customFormat="1" ht="24" customHeight="1" spans="1:4">
      <c r="A25" s="85" t="s">
        <v>1535</v>
      </c>
      <c r="B25" s="83"/>
      <c r="C25" s="85" t="s">
        <v>1535</v>
      </c>
      <c r="D25" s="83"/>
    </row>
    <row r="26" s="72" customFormat="1" ht="24" customHeight="1" spans="1:4">
      <c r="A26" s="85" t="s">
        <v>1536</v>
      </c>
      <c r="B26" s="83"/>
      <c r="C26" s="85" t="s">
        <v>1536</v>
      </c>
      <c r="D26" s="83"/>
    </row>
    <row r="27" s="72" customFormat="1" ht="24" customHeight="1" spans="1:4">
      <c r="A27" s="85" t="s">
        <v>1537</v>
      </c>
      <c r="B27" s="83"/>
      <c r="C27" s="85" t="s">
        <v>1537</v>
      </c>
      <c r="D27" s="83"/>
    </row>
    <row r="28" s="72" customFormat="1" ht="24" customHeight="1" spans="1:4">
      <c r="A28" s="85" t="s">
        <v>1539</v>
      </c>
      <c r="B28" s="83"/>
      <c r="C28" s="85" t="s">
        <v>1539</v>
      </c>
      <c r="D28" s="83"/>
    </row>
    <row r="29" s="72" customFormat="1" ht="24" customHeight="1" spans="1:4">
      <c r="A29" s="86" t="s">
        <v>1543</v>
      </c>
      <c r="B29" s="83"/>
      <c r="C29" s="82"/>
      <c r="D29" s="83"/>
    </row>
    <row r="30" s="72" customFormat="1" ht="24" customHeight="1" spans="1:4">
      <c r="A30" s="84" t="s">
        <v>1532</v>
      </c>
      <c r="B30" s="83"/>
      <c r="C30" s="84"/>
      <c r="D30" s="83"/>
    </row>
    <row r="31" s="72" customFormat="1" ht="24" customHeight="1" spans="1:4">
      <c r="A31" s="84" t="s">
        <v>1533</v>
      </c>
      <c r="B31" s="83"/>
      <c r="C31" s="84"/>
      <c r="D31" s="83"/>
    </row>
    <row r="32" s="72" customFormat="1" ht="24" customHeight="1" spans="1:4">
      <c r="A32" s="84" t="s">
        <v>1534</v>
      </c>
      <c r="B32" s="83"/>
      <c r="C32" s="84"/>
      <c r="D32" s="83"/>
    </row>
    <row r="33" s="72" customFormat="1" ht="24" customHeight="1" spans="1:4">
      <c r="A33" s="85" t="s">
        <v>1535</v>
      </c>
      <c r="B33" s="83"/>
      <c r="C33" s="84"/>
      <c r="D33" s="83"/>
    </row>
    <row r="34" s="72" customFormat="1" ht="24" customHeight="1" spans="1:4">
      <c r="A34" s="85" t="s">
        <v>1536</v>
      </c>
      <c r="B34" s="83"/>
      <c r="C34" s="84"/>
      <c r="D34" s="83"/>
    </row>
    <row r="35" s="72" customFormat="1" ht="24" customHeight="1" spans="1:4">
      <c r="A35" s="85" t="s">
        <v>1537</v>
      </c>
      <c r="B35" s="83"/>
      <c r="C35" s="84"/>
      <c r="D35" s="83"/>
    </row>
    <row r="36" s="72" customFormat="1" ht="24" customHeight="1" spans="1:4">
      <c r="A36" s="85" t="s">
        <v>1539</v>
      </c>
      <c r="B36" s="83"/>
      <c r="C36" s="84"/>
      <c r="D36" s="83"/>
    </row>
    <row r="37" s="72" customFormat="1" ht="24" customHeight="1" spans="1:4">
      <c r="A37" s="84"/>
      <c r="B37" s="83"/>
      <c r="C37" s="84"/>
      <c r="D37" s="83"/>
    </row>
    <row r="38" s="71" customFormat="1" ht="24" customHeight="1" spans="1:4">
      <c r="A38" s="87" t="s">
        <v>1408</v>
      </c>
      <c r="B38" s="81"/>
      <c r="C38" s="88" t="s">
        <v>1409</v>
      </c>
      <c r="D38" s="81"/>
    </row>
    <row r="39" s="71" customFormat="1" ht="24" customHeight="1" spans="1:4">
      <c r="A39" s="83"/>
      <c r="B39" s="83"/>
      <c r="C39" s="81" t="s">
        <v>150</v>
      </c>
      <c r="D39" s="81"/>
    </row>
    <row r="40" s="71" customFormat="1" ht="24" customHeight="1" spans="1:4">
      <c r="A40" s="83"/>
      <c r="B40" s="83"/>
      <c r="C40" s="82" t="s">
        <v>1532</v>
      </c>
      <c r="D40" s="83"/>
    </row>
    <row r="41" s="71" customFormat="1" ht="24" customHeight="1" spans="1:4">
      <c r="A41" s="83"/>
      <c r="B41" s="83"/>
      <c r="C41" s="82" t="s">
        <v>1533</v>
      </c>
      <c r="D41" s="83"/>
    </row>
    <row r="42" s="71" customFormat="1" ht="24" customHeight="1" spans="1:4">
      <c r="A42" s="83"/>
      <c r="B42" s="83"/>
      <c r="C42" s="82" t="s">
        <v>1534</v>
      </c>
      <c r="D42" s="83"/>
    </row>
    <row r="43" s="71" customFormat="1" ht="24" customHeight="1" spans="1:4">
      <c r="A43" s="83"/>
      <c r="B43" s="83"/>
      <c r="C43" s="82" t="s">
        <v>1535</v>
      </c>
      <c r="D43" s="83"/>
    </row>
    <row r="44" s="71" customFormat="1" ht="24" customHeight="1" spans="1:4">
      <c r="A44" s="83"/>
      <c r="B44" s="83"/>
      <c r="C44" s="82" t="s">
        <v>1536</v>
      </c>
      <c r="D44" s="83"/>
    </row>
    <row r="45" s="71" customFormat="1" ht="24" customHeight="1" spans="1:4">
      <c r="A45" s="83"/>
      <c r="B45" s="83"/>
      <c r="C45" s="82" t="s">
        <v>1537</v>
      </c>
      <c r="D45" s="83"/>
    </row>
    <row r="46" s="71" customFormat="1" ht="24" customHeight="1" spans="1:4">
      <c r="A46" s="83"/>
      <c r="B46" s="83"/>
      <c r="C46" s="82" t="s">
        <v>1539</v>
      </c>
      <c r="D46" s="83"/>
    </row>
    <row r="47" s="73" customFormat="1" ht="42" customHeight="1" spans="1:254">
      <c r="A47" s="89" t="s">
        <v>1544</v>
      </c>
      <c r="B47" s="89"/>
      <c r="C47" s="89"/>
      <c r="D47" s="89"/>
      <c r="HU47" s="74"/>
      <c r="HV47" s="74"/>
      <c r="HW47" s="74"/>
      <c r="HX47" s="74"/>
      <c r="HY47" s="74"/>
      <c r="HZ47" s="74"/>
      <c r="IA47" s="74"/>
      <c r="IB47" s="74"/>
      <c r="IC47" s="74"/>
      <c r="ID47" s="74"/>
      <c r="IE47" s="74"/>
      <c r="IF47" s="74"/>
      <c r="IG47" s="74"/>
      <c r="IH47" s="74"/>
      <c r="II47" s="74"/>
      <c r="IJ47" s="74"/>
      <c r="IK47" s="74"/>
      <c r="IL47" s="74"/>
      <c r="IM47" s="74"/>
      <c r="IN47" s="74"/>
      <c r="IO47" s="74"/>
      <c r="IP47" s="74"/>
      <c r="IQ47" s="74"/>
      <c r="IR47" s="74"/>
      <c r="IS47" s="74"/>
      <c r="IT47" s="74"/>
    </row>
    <row r="48" s="71" customFormat="1" ht="24" customHeight="1"/>
    <row r="49" s="71" customFormat="1" ht="24" customHeight="1"/>
    <row r="50" s="71" customFormat="1" ht="24" customHeight="1"/>
    <row r="51" s="71" customFormat="1" ht="24" customHeight="1"/>
    <row r="52" s="71" customFormat="1" ht="24" customHeight="1"/>
    <row r="53" s="71" customFormat="1" ht="24" customHeight="1"/>
    <row r="54" s="71" customFormat="1" ht="24" customHeight="1"/>
    <row r="55" s="71" customFormat="1" ht="24" customHeight="1"/>
    <row r="56" s="71" customFormat="1" ht="24" customHeight="1"/>
    <row r="57" s="71" customFormat="1" ht="24" customHeight="1"/>
    <row r="58" s="71" customFormat="1" ht="24" customHeight="1"/>
    <row r="59" s="71" customFormat="1" ht="24" customHeight="1"/>
    <row r="60" s="71" customFormat="1" ht="24" customHeight="1"/>
    <row r="61" s="71" customFormat="1" ht="24" customHeight="1"/>
    <row r="62" s="71" customFormat="1" ht="24" customHeight="1"/>
    <row r="63" s="71" customFormat="1" ht="24" customHeight="1"/>
    <row r="64" s="71" customFormat="1" ht="24" customHeight="1"/>
    <row r="65" s="71" customFormat="1" ht="24" customHeight="1"/>
    <row r="66" s="71" customFormat="1" ht="24" customHeight="1"/>
    <row r="67" s="71" customFormat="1" ht="24" customHeight="1"/>
    <row r="68" s="71" customFormat="1" ht="24" customHeight="1"/>
    <row r="69" s="71" customFormat="1" ht="24" customHeight="1"/>
    <row r="70" s="71" customFormat="1" ht="24" customHeight="1"/>
    <row r="71" s="71" customFormat="1" ht="24" customHeight="1"/>
    <row r="72" s="71" customFormat="1" ht="24" customHeight="1"/>
    <row r="73" s="71" customFormat="1" ht="24" customHeight="1"/>
    <row r="74" s="71" customFormat="1" ht="24" customHeight="1"/>
    <row r="75" s="71" customFormat="1" ht="24" customHeight="1"/>
    <row r="76" s="71" customFormat="1" ht="24" customHeight="1"/>
    <row r="77" s="71" customFormat="1" ht="24" customHeight="1"/>
    <row r="78" s="71" customFormat="1" ht="24" customHeight="1"/>
    <row r="79" s="71" customFormat="1" ht="24" customHeight="1"/>
    <row r="80" s="71" customFormat="1" ht="24" customHeight="1"/>
    <row r="81" s="71"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9" firstPageNumber="0" fitToHeight="0" orientation="portrait" blackAndWhite="1" useFirstPageNumber="1" horizontalDpi="600" verticalDpi="600"/>
  <headerFooter alignWithMargins="0"/>
  <colBreaks count="1" manualBreakCount="1">
    <brk id="4" max="6553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9"/>
  <sheetViews>
    <sheetView workbookViewId="0">
      <pane xSplit="1" ySplit="5" topLeftCell="B6" activePane="bottomRight" state="frozen"/>
      <selection/>
      <selection pane="topRight"/>
      <selection pane="bottomLeft"/>
      <selection pane="bottomRight" activeCell="A5" sqref="A5"/>
    </sheetView>
  </sheetViews>
  <sheetFormatPr defaultColWidth="10" defaultRowHeight="14.25" outlineLevelCol="5"/>
  <cols>
    <col min="1" max="1" width="52.5" style="121" customWidth="1"/>
    <col min="2" max="4" width="13.75" style="122" customWidth="1"/>
    <col min="5" max="5" width="13.75" style="123" customWidth="1"/>
    <col min="6" max="16384" width="10" style="121"/>
  </cols>
  <sheetData>
    <row r="1" s="117" customFormat="1" ht="18.6" customHeight="1" spans="1:5">
      <c r="A1" s="98" t="s">
        <v>1545</v>
      </c>
      <c r="B1" s="99"/>
      <c r="C1" s="99"/>
      <c r="D1" s="124"/>
      <c r="E1" s="131"/>
    </row>
    <row r="2" s="118" customFormat="1" ht="30.4" customHeight="1" spans="1:5">
      <c r="A2" s="101" t="s">
        <v>1546</v>
      </c>
      <c r="B2" s="101"/>
      <c r="C2" s="101"/>
      <c r="D2" s="101"/>
      <c r="E2" s="110"/>
    </row>
    <row r="3" s="119" customFormat="1" ht="23.65" customHeight="1" spans="2:5">
      <c r="B3" s="125"/>
      <c r="C3" s="125"/>
      <c r="D3" s="125"/>
      <c r="E3" s="132" t="s">
        <v>107</v>
      </c>
    </row>
    <row r="4" s="120" customFormat="1" ht="26.25" customHeight="1" spans="1:6">
      <c r="A4" s="103" t="s">
        <v>40</v>
      </c>
      <c r="B4" s="103" t="s">
        <v>1239</v>
      </c>
      <c r="C4" s="103" t="s">
        <v>76</v>
      </c>
      <c r="D4" s="126" t="s">
        <v>43</v>
      </c>
      <c r="E4" s="133" t="s">
        <v>45</v>
      </c>
      <c r="F4" s="134"/>
    </row>
    <row r="5" ht="26.25" customHeight="1" spans="1:6">
      <c r="A5" s="127" t="s">
        <v>1427</v>
      </c>
      <c r="B5" s="126"/>
      <c r="C5" s="126"/>
      <c r="D5" s="126"/>
      <c r="E5" s="114"/>
      <c r="F5" s="135"/>
    </row>
    <row r="6" ht="26.25" customHeight="1" spans="1:6">
      <c r="A6" s="128" t="s">
        <v>1428</v>
      </c>
      <c r="B6" s="129"/>
      <c r="C6" s="129"/>
      <c r="D6" s="129"/>
      <c r="E6" s="116"/>
      <c r="F6" s="136"/>
    </row>
    <row r="7" ht="26.25" customHeight="1" spans="1:6">
      <c r="A7" s="128" t="s">
        <v>1429</v>
      </c>
      <c r="B7" s="129"/>
      <c r="C7" s="129"/>
      <c r="D7" s="129"/>
      <c r="E7" s="116"/>
      <c r="F7" s="136"/>
    </row>
    <row r="8" ht="26.25" customHeight="1" spans="1:6">
      <c r="A8" s="128" t="s">
        <v>1430</v>
      </c>
      <c r="B8" s="129"/>
      <c r="C8" s="129"/>
      <c r="D8" s="129"/>
      <c r="E8" s="114"/>
      <c r="F8" s="136"/>
    </row>
    <row r="9" ht="26.25" customHeight="1" spans="1:6">
      <c r="A9" s="128" t="s">
        <v>1431</v>
      </c>
      <c r="B9" s="129"/>
      <c r="C9" s="129"/>
      <c r="D9" s="129"/>
      <c r="E9" s="116"/>
      <c r="F9" s="136"/>
    </row>
    <row r="10" ht="26.25" customHeight="1" spans="1:6">
      <c r="A10" s="128" t="s">
        <v>1432</v>
      </c>
      <c r="B10" s="129"/>
      <c r="C10" s="129"/>
      <c r="D10" s="129"/>
      <c r="E10" s="116"/>
      <c r="F10" s="136"/>
    </row>
    <row r="11" ht="26.25" customHeight="1" spans="1:6">
      <c r="A11" s="127" t="s">
        <v>1433</v>
      </c>
      <c r="B11" s="126"/>
      <c r="C11" s="126"/>
      <c r="D11" s="126"/>
      <c r="E11" s="114"/>
      <c r="F11" s="136"/>
    </row>
    <row r="12" ht="26.25" customHeight="1" spans="1:6">
      <c r="A12" s="128" t="s">
        <v>1434</v>
      </c>
      <c r="B12" s="129"/>
      <c r="C12" s="129"/>
      <c r="D12" s="129"/>
      <c r="E12" s="116"/>
      <c r="F12" s="136"/>
    </row>
    <row r="13" ht="26.25" customHeight="1" spans="1:6">
      <c r="A13" s="128" t="s">
        <v>1435</v>
      </c>
      <c r="B13" s="129"/>
      <c r="C13" s="129"/>
      <c r="D13" s="129"/>
      <c r="E13" s="116"/>
      <c r="F13" s="136"/>
    </row>
    <row r="14" ht="26.25" customHeight="1" spans="1:6">
      <c r="A14" s="128" t="s">
        <v>1436</v>
      </c>
      <c r="B14" s="129"/>
      <c r="C14" s="129"/>
      <c r="D14" s="129"/>
      <c r="E14" s="116"/>
      <c r="F14" s="136"/>
    </row>
    <row r="15" ht="26.25" customHeight="1" spans="1:6">
      <c r="A15" s="128" t="s">
        <v>1437</v>
      </c>
      <c r="B15" s="129"/>
      <c r="C15" s="129"/>
      <c r="D15" s="129"/>
      <c r="E15" s="116"/>
      <c r="F15" s="136"/>
    </row>
    <row r="16" ht="26.25" customHeight="1" spans="1:6">
      <c r="A16" s="127" t="s">
        <v>1438</v>
      </c>
      <c r="B16" s="126"/>
      <c r="C16" s="126"/>
      <c r="D16" s="126"/>
      <c r="E16" s="114"/>
      <c r="F16" s="136"/>
    </row>
    <row r="17" ht="26.25" customHeight="1" spans="1:6">
      <c r="A17" s="128" t="s">
        <v>1439</v>
      </c>
      <c r="B17" s="129"/>
      <c r="C17" s="129"/>
      <c r="D17" s="129"/>
      <c r="E17" s="116"/>
      <c r="F17" s="136"/>
    </row>
    <row r="18" ht="26.25" customHeight="1" spans="1:6">
      <c r="A18" s="128" t="s">
        <v>1440</v>
      </c>
      <c r="B18" s="129"/>
      <c r="C18" s="129"/>
      <c r="D18" s="129"/>
      <c r="E18" s="116"/>
      <c r="F18" s="136"/>
    </row>
    <row r="19" ht="26.25" customHeight="1" spans="1:6">
      <c r="A19" s="128" t="s">
        <v>1441</v>
      </c>
      <c r="B19" s="129"/>
      <c r="C19" s="129"/>
      <c r="D19" s="129"/>
      <c r="E19" s="116"/>
      <c r="F19" s="136"/>
    </row>
    <row r="20" ht="26.25" customHeight="1" spans="1:6">
      <c r="A20" s="128" t="s">
        <v>1442</v>
      </c>
      <c r="B20" s="129"/>
      <c r="C20" s="129"/>
      <c r="D20" s="129"/>
      <c r="E20" s="116"/>
      <c r="F20" s="136"/>
    </row>
    <row r="21" ht="26.25" customHeight="1" spans="1:6">
      <c r="A21" s="127" t="s">
        <v>1443</v>
      </c>
      <c r="B21" s="126"/>
      <c r="C21" s="126"/>
      <c r="D21" s="126"/>
      <c r="E21" s="114"/>
      <c r="F21" s="136"/>
    </row>
    <row r="22" ht="26.25" customHeight="1" spans="1:6">
      <c r="A22" s="128" t="s">
        <v>1444</v>
      </c>
      <c r="B22" s="129"/>
      <c r="C22" s="129"/>
      <c r="D22" s="129"/>
      <c r="E22" s="116"/>
      <c r="F22" s="136"/>
    </row>
    <row r="23" ht="26.25" customHeight="1" spans="1:6">
      <c r="A23" s="128" t="s">
        <v>1445</v>
      </c>
      <c r="B23" s="129"/>
      <c r="C23" s="129"/>
      <c r="D23" s="129"/>
      <c r="E23" s="116"/>
      <c r="F23" s="136"/>
    </row>
    <row r="24" ht="26.25" customHeight="1" spans="1:6">
      <c r="A24" s="128" t="s">
        <v>1446</v>
      </c>
      <c r="B24" s="129"/>
      <c r="C24" s="129"/>
      <c r="D24" s="129"/>
      <c r="E24" s="116"/>
      <c r="F24" s="136"/>
    </row>
    <row r="25" ht="26.25" customHeight="1" spans="1:6">
      <c r="A25" s="128" t="s">
        <v>1447</v>
      </c>
      <c r="B25" s="129"/>
      <c r="C25" s="129"/>
      <c r="D25" s="129"/>
      <c r="E25" s="116"/>
      <c r="F25" s="136"/>
    </row>
    <row r="26" ht="26.25" customHeight="1" spans="1:6">
      <c r="A26" s="127" t="s">
        <v>1448</v>
      </c>
      <c r="B26" s="126"/>
      <c r="C26" s="126"/>
      <c r="D26" s="126"/>
      <c r="E26" s="114"/>
      <c r="F26" s="136"/>
    </row>
    <row r="27" ht="26.25" customHeight="1" spans="1:6">
      <c r="A27" s="128" t="s">
        <v>1449</v>
      </c>
      <c r="B27" s="129"/>
      <c r="C27" s="129"/>
      <c r="D27" s="129"/>
      <c r="E27" s="116"/>
      <c r="F27" s="136"/>
    </row>
    <row r="28" ht="26.25" customHeight="1" spans="1:6">
      <c r="A28" s="128" t="s">
        <v>1450</v>
      </c>
      <c r="B28" s="129"/>
      <c r="C28" s="129"/>
      <c r="D28" s="129"/>
      <c r="E28" s="116"/>
      <c r="F28" s="136"/>
    </row>
    <row r="29" ht="26.25" customHeight="1" spans="1:6">
      <c r="A29" s="128" t="s">
        <v>1451</v>
      </c>
      <c r="B29" s="129"/>
      <c r="C29" s="129"/>
      <c r="D29" s="129"/>
      <c r="E29" s="116"/>
      <c r="F29" s="136"/>
    </row>
    <row r="30" ht="26.25" customHeight="1" spans="1:6">
      <c r="A30" s="128" t="s">
        <v>1452</v>
      </c>
      <c r="B30" s="129"/>
      <c r="C30" s="129"/>
      <c r="D30" s="129"/>
      <c r="E30" s="116"/>
      <c r="F30" s="136"/>
    </row>
    <row r="31" ht="26.25" customHeight="1" spans="1:6">
      <c r="A31" s="127" t="s">
        <v>1453</v>
      </c>
      <c r="B31" s="126"/>
      <c r="C31" s="126"/>
      <c r="D31" s="126"/>
      <c r="E31" s="114"/>
      <c r="F31" s="136"/>
    </row>
    <row r="32" ht="26.25" customHeight="1" spans="1:6">
      <c r="A32" s="128" t="s">
        <v>1454</v>
      </c>
      <c r="B32" s="129"/>
      <c r="C32" s="129"/>
      <c r="D32" s="129"/>
      <c r="E32" s="116"/>
      <c r="F32" s="136"/>
    </row>
    <row r="33" ht="26.25" customHeight="1" spans="1:6">
      <c r="A33" s="128" t="s">
        <v>1455</v>
      </c>
      <c r="B33" s="129"/>
      <c r="C33" s="129"/>
      <c r="D33" s="129"/>
      <c r="E33" s="116"/>
      <c r="F33" s="136"/>
    </row>
    <row r="34" ht="26.25" customHeight="1" spans="1:6">
      <c r="A34" s="128" t="s">
        <v>1456</v>
      </c>
      <c r="B34" s="129"/>
      <c r="C34" s="129"/>
      <c r="D34" s="129"/>
      <c r="E34" s="116"/>
      <c r="F34" s="136"/>
    </row>
    <row r="35" ht="26.25" customHeight="1" spans="1:6">
      <c r="A35" s="128" t="s">
        <v>1457</v>
      </c>
      <c r="B35" s="129"/>
      <c r="C35" s="129"/>
      <c r="D35" s="129"/>
      <c r="E35" s="116"/>
      <c r="F35" s="136"/>
    </row>
    <row r="36" ht="26.25" customHeight="1" spans="1:6">
      <c r="A36" s="127" t="s">
        <v>1458</v>
      </c>
      <c r="B36" s="126"/>
      <c r="C36" s="126"/>
      <c r="D36" s="126"/>
      <c r="E36" s="114"/>
      <c r="F36" s="108"/>
    </row>
    <row r="37" ht="26.25" customHeight="1" spans="1:6">
      <c r="A37" s="128" t="s">
        <v>1459</v>
      </c>
      <c r="B37" s="129"/>
      <c r="C37" s="129"/>
      <c r="D37" s="129"/>
      <c r="E37" s="114"/>
      <c r="F37" s="130"/>
    </row>
    <row r="38" ht="26.25" customHeight="1" spans="1:6">
      <c r="A38" s="128" t="s">
        <v>1460</v>
      </c>
      <c r="B38" s="129"/>
      <c r="C38" s="129"/>
      <c r="D38" s="129"/>
      <c r="E38" s="114"/>
      <c r="F38" s="130"/>
    </row>
    <row r="39" ht="26.25" customHeight="1" spans="1:6">
      <c r="A39" s="128" t="s">
        <v>1461</v>
      </c>
      <c r="B39" s="129"/>
      <c r="C39" s="129"/>
      <c r="D39" s="129"/>
      <c r="E39" s="114"/>
      <c r="F39" s="126"/>
    </row>
    <row r="40" ht="26.25" customHeight="1" spans="1:6">
      <c r="A40" s="128" t="s">
        <v>1462</v>
      </c>
      <c r="B40" s="129"/>
      <c r="C40" s="129"/>
      <c r="D40" s="129"/>
      <c r="E40" s="114"/>
      <c r="F40" s="126"/>
    </row>
    <row r="41" ht="26.25" customHeight="1" spans="1:6">
      <c r="A41" s="127" t="s">
        <v>1463</v>
      </c>
      <c r="B41" s="108"/>
      <c r="C41" s="108"/>
      <c r="D41" s="108"/>
      <c r="E41" s="114"/>
      <c r="F41" s="126"/>
    </row>
    <row r="42" ht="32.1" customHeight="1" spans="1:6">
      <c r="A42" s="128" t="s">
        <v>1464</v>
      </c>
      <c r="B42" s="130"/>
      <c r="C42" s="130"/>
      <c r="D42" s="130"/>
      <c r="E42" s="114"/>
      <c r="F42" s="126"/>
    </row>
    <row r="43" ht="32.1" customHeight="1" spans="1:6">
      <c r="A43" s="128" t="s">
        <v>1465</v>
      </c>
      <c r="B43" s="130"/>
      <c r="C43" s="130"/>
      <c r="D43" s="130"/>
      <c r="E43" s="114"/>
      <c r="F43" s="126"/>
    </row>
    <row r="44" ht="26.25" customHeight="1" spans="1:6">
      <c r="A44" s="128" t="s">
        <v>1466</v>
      </c>
      <c r="B44" s="126"/>
      <c r="C44" s="126"/>
      <c r="D44" s="130"/>
      <c r="E44" s="114"/>
      <c r="F44" s="108"/>
    </row>
    <row r="45" ht="26.25" customHeight="1" spans="1:6">
      <c r="A45" s="128" t="s">
        <v>1467</v>
      </c>
      <c r="B45" s="126"/>
      <c r="C45" s="126"/>
      <c r="D45" s="126"/>
      <c r="E45" s="114"/>
      <c r="F45" s="130"/>
    </row>
    <row r="46" ht="26.25" customHeight="1" spans="1:6">
      <c r="A46" s="128" t="s">
        <v>1468</v>
      </c>
      <c r="B46" s="126"/>
      <c r="C46" s="126"/>
      <c r="D46" s="126"/>
      <c r="E46" s="116"/>
      <c r="F46" s="130"/>
    </row>
    <row r="47" ht="26.25" customHeight="1" spans="1:6">
      <c r="A47" s="128" t="s">
        <v>1469</v>
      </c>
      <c r="B47" s="126"/>
      <c r="C47" s="126"/>
      <c r="D47" s="126"/>
      <c r="E47" s="116"/>
      <c r="F47" s="126"/>
    </row>
    <row r="48" ht="26.25" customHeight="1" spans="1:6">
      <c r="A48" s="127" t="s">
        <v>1470</v>
      </c>
      <c r="B48" s="126"/>
      <c r="C48" s="126"/>
      <c r="D48" s="126"/>
      <c r="E48" s="114"/>
      <c r="F48" s="126"/>
    </row>
    <row r="49" ht="26.25" customHeight="1" spans="1:6">
      <c r="A49" s="128" t="s">
        <v>1471</v>
      </c>
      <c r="B49" s="129"/>
      <c r="C49" s="129"/>
      <c r="D49" s="129"/>
      <c r="E49" s="116"/>
      <c r="F49" s="126"/>
    </row>
    <row r="50" ht="26.25" customHeight="1" spans="1:6">
      <c r="A50" s="128" t="s">
        <v>1472</v>
      </c>
      <c r="B50" s="129"/>
      <c r="C50" s="129"/>
      <c r="D50" s="129"/>
      <c r="E50" s="116"/>
      <c r="F50" s="136"/>
    </row>
    <row r="51" ht="26.25" customHeight="1" spans="1:6">
      <c r="A51" s="128" t="s">
        <v>1473</v>
      </c>
      <c r="B51" s="129"/>
      <c r="C51" s="129"/>
      <c r="D51" s="129"/>
      <c r="E51" s="116"/>
      <c r="F51" s="136"/>
    </row>
    <row r="52" ht="26.25" customHeight="1" spans="1:6">
      <c r="A52" s="128" t="s">
        <v>1474</v>
      </c>
      <c r="B52" s="129"/>
      <c r="C52" s="129"/>
      <c r="D52" s="129"/>
      <c r="E52" s="116"/>
      <c r="F52" s="136"/>
    </row>
    <row r="53" ht="26.25" customHeight="1" spans="1:6">
      <c r="A53" s="128" t="s">
        <v>1475</v>
      </c>
      <c r="B53" s="129"/>
      <c r="C53" s="129"/>
      <c r="D53" s="129"/>
      <c r="E53" s="116"/>
      <c r="F53" s="136"/>
    </row>
    <row r="54" ht="26.25" customHeight="1" spans="1:6">
      <c r="A54" s="127" t="s">
        <v>1476</v>
      </c>
      <c r="B54" s="126"/>
      <c r="C54" s="126"/>
      <c r="D54" s="126"/>
      <c r="E54" s="114"/>
      <c r="F54" s="136"/>
    </row>
    <row r="55" ht="26.25" customHeight="1" spans="1:6">
      <c r="A55" s="128" t="s">
        <v>1477</v>
      </c>
      <c r="B55" s="129"/>
      <c r="C55" s="129"/>
      <c r="D55" s="129"/>
      <c r="E55" s="116"/>
      <c r="F55" s="136"/>
    </row>
    <row r="56" ht="26.25" customHeight="1" spans="1:6">
      <c r="A56" s="128" t="s">
        <v>1478</v>
      </c>
      <c r="B56" s="129"/>
      <c r="C56" s="129"/>
      <c r="D56" s="129"/>
      <c r="E56" s="116"/>
      <c r="F56" s="136"/>
    </row>
    <row r="57" ht="26.25" customHeight="1" spans="1:6">
      <c r="A57" s="128" t="s">
        <v>1479</v>
      </c>
      <c r="B57" s="129"/>
      <c r="C57" s="129"/>
      <c r="D57" s="129"/>
      <c r="E57" s="116"/>
      <c r="F57" s="136"/>
    </row>
    <row r="58" ht="26.25" customHeight="1" spans="1:6">
      <c r="A58" s="128" t="s">
        <v>1480</v>
      </c>
      <c r="B58" s="129"/>
      <c r="C58" s="129"/>
      <c r="D58" s="129"/>
      <c r="E58" s="116"/>
      <c r="F58" s="136"/>
    </row>
    <row r="59" ht="26.25" customHeight="1" spans="1:6">
      <c r="A59" s="126" t="s">
        <v>1481</v>
      </c>
      <c r="B59" s="108"/>
      <c r="C59" s="108"/>
      <c r="D59" s="108"/>
      <c r="E59" s="114"/>
      <c r="F59" s="114"/>
    </row>
  </sheetData>
  <sheetProtection formatCells="0" insertHyperlinks="0" autoFilter="0"/>
  <mergeCells count="1">
    <mergeCell ref="A2:E2"/>
  </mergeCells>
  <conditionalFormatting sqref="F38">
    <cfRule type="cellIs" dxfId="0" priority="4" stopIfTrue="1" operator="equal">
      <formula>0</formula>
    </cfRule>
    <cfRule type="cellIs" dxfId="0" priority="2" stopIfTrue="1" operator="equal">
      <formula>0</formula>
    </cfRule>
  </conditionalFormatting>
  <conditionalFormatting sqref="B43">
    <cfRule type="cellIs" dxfId="0" priority="11" stopIfTrue="1" operator="equal">
      <formula>0</formula>
    </cfRule>
    <cfRule type="cellIs" dxfId="0" priority="10" stopIfTrue="1" operator="equal">
      <formula>0</formula>
    </cfRule>
  </conditionalFormatting>
  <conditionalFormatting sqref="C43">
    <cfRule type="cellIs" dxfId="0" priority="8" stopIfTrue="1" operator="equal">
      <formula>0</formula>
    </cfRule>
    <cfRule type="cellIs" dxfId="0" priority="7" stopIfTrue="1" operator="equal">
      <formula>0</formula>
    </cfRule>
  </conditionalFormatting>
  <conditionalFormatting sqref="F46">
    <cfRule type="cellIs" dxfId="0" priority="3" stopIfTrue="1" operator="equal">
      <formula>0</formula>
    </cfRule>
    <cfRule type="cellIs" dxfId="0" priority="1" stopIfTrue="1" operator="equal">
      <formula>0</formula>
    </cfRule>
  </conditionalFormatting>
  <conditionalFormatting sqref="D42:D44">
    <cfRule type="cellIs" dxfId="0" priority="13" stopIfTrue="1" operator="equal">
      <formula>0</formula>
    </cfRule>
    <cfRule type="cellIs" dxfId="0" priority="12" stopIfTrue="1" operator="equal">
      <formula>0</formula>
    </cfRule>
  </conditionalFormatting>
  <conditionalFormatting sqref="F37 F39">
    <cfRule type="cellIs" dxfId="0" priority="6" stopIfTrue="1" operator="equal">
      <formula>0</formula>
    </cfRule>
  </conditionalFormatting>
  <conditionalFormatting sqref="B42 B44">
    <cfRule type="cellIs" dxfId="0" priority="14" stopIfTrue="1" operator="equal">
      <formula>0</formula>
    </cfRule>
  </conditionalFormatting>
  <conditionalFormatting sqref="C42 C44">
    <cfRule type="cellIs" dxfId="0" priority="9" stopIfTrue="1" operator="equal">
      <formula>0</formula>
    </cfRule>
  </conditionalFormatting>
  <conditionalFormatting sqref="F45 F47">
    <cfRule type="cellIs" dxfId="0" priority="5" stopIfTrue="1" operator="equal">
      <formula>0</formula>
    </cfRule>
  </conditionalFormatting>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9"/>
  <sheetViews>
    <sheetView workbookViewId="0">
      <pane xSplit="1" ySplit="4" topLeftCell="B5" activePane="bottomRight" state="frozen"/>
      <selection/>
      <selection pane="topRight"/>
      <selection pane="bottomLeft"/>
      <selection pane="bottomRight" activeCell="A6" sqref="A6"/>
    </sheetView>
  </sheetViews>
  <sheetFormatPr defaultColWidth="10" defaultRowHeight="14.25" outlineLevelCol="5"/>
  <cols>
    <col min="1" max="1" width="51.1333333333333" style="95" customWidth="1"/>
    <col min="2" max="3" width="13.5" style="96" customWidth="1"/>
    <col min="4" max="4" width="11" style="96" customWidth="1"/>
    <col min="5" max="5" width="13.5" style="97" customWidth="1"/>
    <col min="6" max="6" width="15.1333333333333" style="96" customWidth="1"/>
    <col min="7" max="16384" width="10" style="95"/>
  </cols>
  <sheetData>
    <row r="1" s="91" customFormat="1" ht="18.6" customHeight="1" spans="1:6">
      <c r="A1" s="98" t="s">
        <v>1547</v>
      </c>
      <c r="B1" s="99"/>
      <c r="C1" s="99"/>
      <c r="D1" s="100"/>
      <c r="E1" s="109"/>
      <c r="F1" s="99"/>
    </row>
    <row r="2" s="92" customFormat="1" ht="30.4" customHeight="1" spans="1:6">
      <c r="A2" s="101" t="s">
        <v>1548</v>
      </c>
      <c r="B2" s="101"/>
      <c r="C2" s="101"/>
      <c r="D2" s="101"/>
      <c r="E2" s="110"/>
      <c r="F2" s="101"/>
    </row>
    <row r="3" s="93" customFormat="1" ht="23.65" customHeight="1" spans="2:6">
      <c r="B3" s="102"/>
      <c r="C3" s="102"/>
      <c r="D3" s="102"/>
      <c r="E3" s="111"/>
      <c r="F3" s="96" t="s">
        <v>107</v>
      </c>
    </row>
    <row r="4" s="94" customFormat="1" ht="28.35" customHeight="1" spans="1:6">
      <c r="A4" s="103" t="s">
        <v>40</v>
      </c>
      <c r="B4" s="103" t="s">
        <v>1239</v>
      </c>
      <c r="C4" s="103" t="s">
        <v>76</v>
      </c>
      <c r="D4" s="104" t="s">
        <v>43</v>
      </c>
      <c r="E4" s="112" t="s">
        <v>45</v>
      </c>
      <c r="F4" s="113" t="s">
        <v>78</v>
      </c>
    </row>
    <row r="5" ht="28.35" customHeight="1" spans="1:6">
      <c r="A5" s="105" t="s">
        <v>1484</v>
      </c>
      <c r="B5" s="104"/>
      <c r="C5" s="104"/>
      <c r="D5" s="104"/>
      <c r="E5" s="114"/>
      <c r="F5" s="115"/>
    </row>
    <row r="6" ht="28.35" customHeight="1" spans="1:6">
      <c r="A6" s="106" t="s">
        <v>1485</v>
      </c>
      <c r="B6" s="107"/>
      <c r="C6" s="107"/>
      <c r="D6" s="107"/>
      <c r="E6" s="116"/>
      <c r="F6" s="115"/>
    </row>
    <row r="7" ht="28.35" customHeight="1" spans="1:6">
      <c r="A7" s="106" t="s">
        <v>1486</v>
      </c>
      <c r="B7" s="107"/>
      <c r="C7" s="107"/>
      <c r="D7" s="107"/>
      <c r="E7" s="116"/>
      <c r="F7" s="115"/>
    </row>
    <row r="8" ht="28.35" customHeight="1" spans="1:6">
      <c r="A8" s="106" t="s">
        <v>1487</v>
      </c>
      <c r="B8" s="107"/>
      <c r="C8" s="107"/>
      <c r="D8" s="107"/>
      <c r="E8" s="116"/>
      <c r="F8" s="115"/>
    </row>
    <row r="9" ht="28.35" customHeight="1" spans="1:6">
      <c r="A9" s="106" t="s">
        <v>1488</v>
      </c>
      <c r="B9" s="107"/>
      <c r="C9" s="107"/>
      <c r="D9" s="107"/>
      <c r="E9" s="116"/>
      <c r="F9" s="115"/>
    </row>
    <row r="10" ht="28.35" customHeight="1" spans="1:6">
      <c r="A10" s="105" t="s">
        <v>1489</v>
      </c>
      <c r="B10" s="104"/>
      <c r="C10" s="104"/>
      <c r="D10" s="104"/>
      <c r="E10" s="114"/>
      <c r="F10" s="115"/>
    </row>
    <row r="11" ht="28.35" customHeight="1" spans="1:6">
      <c r="A11" s="106" t="s">
        <v>1490</v>
      </c>
      <c r="B11" s="107"/>
      <c r="C11" s="107"/>
      <c r="D11" s="107"/>
      <c r="E11" s="116"/>
      <c r="F11" s="115"/>
    </row>
    <row r="12" ht="28.35" customHeight="1" spans="1:6">
      <c r="A12" s="106" t="s">
        <v>1491</v>
      </c>
      <c r="B12" s="107"/>
      <c r="C12" s="107"/>
      <c r="D12" s="107"/>
      <c r="E12" s="116"/>
      <c r="F12" s="115"/>
    </row>
    <row r="13" ht="28.35" customHeight="1" spans="1:6">
      <c r="A13" s="106" t="s">
        <v>1487</v>
      </c>
      <c r="B13" s="107"/>
      <c r="C13" s="107"/>
      <c r="D13" s="107"/>
      <c r="E13" s="116"/>
      <c r="F13" s="115"/>
    </row>
    <row r="14" ht="28.35" customHeight="1" spans="1:6">
      <c r="A14" s="106" t="s">
        <v>1492</v>
      </c>
      <c r="B14" s="107"/>
      <c r="C14" s="107"/>
      <c r="D14" s="107"/>
      <c r="E14" s="116"/>
      <c r="F14" s="115"/>
    </row>
    <row r="15" ht="28.35" customHeight="1" spans="1:6">
      <c r="A15" s="106" t="s">
        <v>1493</v>
      </c>
      <c r="B15" s="107"/>
      <c r="C15" s="107"/>
      <c r="D15" s="107"/>
      <c r="E15" s="116"/>
      <c r="F15" s="115"/>
    </row>
    <row r="16" ht="28.35" customHeight="1" spans="1:6">
      <c r="A16" s="105" t="s">
        <v>1494</v>
      </c>
      <c r="B16" s="104"/>
      <c r="C16" s="104"/>
      <c r="D16" s="104"/>
      <c r="E16" s="114"/>
      <c r="F16" s="115"/>
    </row>
    <row r="17" ht="28.35" customHeight="1" spans="1:6">
      <c r="A17" s="106" t="s">
        <v>1495</v>
      </c>
      <c r="B17" s="107"/>
      <c r="C17" s="107"/>
      <c r="D17" s="107"/>
      <c r="E17" s="116"/>
      <c r="F17" s="115"/>
    </row>
    <row r="18" ht="28.35" customHeight="1" spans="1:6">
      <c r="A18" s="106" t="s">
        <v>1496</v>
      </c>
      <c r="B18" s="107"/>
      <c r="C18" s="107"/>
      <c r="D18" s="107"/>
      <c r="E18" s="116"/>
      <c r="F18" s="115"/>
    </row>
    <row r="19" ht="28.35" customHeight="1" spans="1:6">
      <c r="A19" s="106" t="s">
        <v>1497</v>
      </c>
      <c r="B19" s="107"/>
      <c r="C19" s="107"/>
      <c r="D19" s="107"/>
      <c r="E19" s="116"/>
      <c r="F19" s="115"/>
    </row>
    <row r="20" ht="28.35" customHeight="1" spans="1:6">
      <c r="A20" s="105" t="s">
        <v>1498</v>
      </c>
      <c r="B20" s="104"/>
      <c r="C20" s="104"/>
      <c r="D20" s="104"/>
      <c r="E20" s="114"/>
      <c r="F20" s="115"/>
    </row>
    <row r="21" ht="28.35" customHeight="1" spans="1:6">
      <c r="A21" s="106" t="s">
        <v>1499</v>
      </c>
      <c r="B21" s="107"/>
      <c r="C21" s="107"/>
      <c r="D21" s="107"/>
      <c r="E21" s="116"/>
      <c r="F21" s="115"/>
    </row>
    <row r="22" ht="28.35" customHeight="1" spans="1:6">
      <c r="A22" s="106" t="s">
        <v>1500</v>
      </c>
      <c r="B22" s="107"/>
      <c r="C22" s="107"/>
      <c r="D22" s="107"/>
      <c r="E22" s="116"/>
      <c r="F22" s="115"/>
    </row>
    <row r="23" ht="28.35" customHeight="1" spans="1:6">
      <c r="A23" s="106" t="s">
        <v>1501</v>
      </c>
      <c r="B23" s="107"/>
      <c r="C23" s="107"/>
      <c r="D23" s="107"/>
      <c r="E23" s="116"/>
      <c r="F23" s="115"/>
    </row>
    <row r="24" ht="28.35" customHeight="1" spans="1:6">
      <c r="A24" s="106" t="s">
        <v>1502</v>
      </c>
      <c r="B24" s="107"/>
      <c r="C24" s="107"/>
      <c r="D24" s="107"/>
      <c r="E24" s="116"/>
      <c r="F24" s="115"/>
    </row>
    <row r="25" ht="28.35" customHeight="1" spans="1:6">
      <c r="A25" s="105" t="s">
        <v>1503</v>
      </c>
      <c r="B25" s="104"/>
      <c r="C25" s="104"/>
      <c r="D25" s="104"/>
      <c r="E25" s="114"/>
      <c r="F25" s="115"/>
    </row>
    <row r="26" ht="28.35" customHeight="1" spans="1:6">
      <c r="A26" s="106" t="s">
        <v>1504</v>
      </c>
      <c r="B26" s="107"/>
      <c r="C26" s="107"/>
      <c r="D26" s="107"/>
      <c r="E26" s="116"/>
      <c r="F26" s="115"/>
    </row>
    <row r="27" ht="28.35" customHeight="1" spans="1:6">
      <c r="A27" s="106" t="s">
        <v>1505</v>
      </c>
      <c r="B27" s="107"/>
      <c r="C27" s="107"/>
      <c r="D27" s="107"/>
      <c r="E27" s="116"/>
      <c r="F27" s="115"/>
    </row>
    <row r="28" ht="28.35" customHeight="1" spans="1:6">
      <c r="A28" s="106" t="s">
        <v>1506</v>
      </c>
      <c r="B28" s="107"/>
      <c r="C28" s="107"/>
      <c r="D28" s="107"/>
      <c r="E28" s="116"/>
      <c r="F28" s="115"/>
    </row>
    <row r="29" ht="28.35" customHeight="1" spans="1:6">
      <c r="A29" s="105" t="s">
        <v>1507</v>
      </c>
      <c r="B29" s="104"/>
      <c r="C29" s="104"/>
      <c r="D29" s="104"/>
      <c r="E29" s="114"/>
      <c r="F29" s="115"/>
    </row>
    <row r="30" ht="28.35" customHeight="1" spans="1:6">
      <c r="A30" s="106" t="s">
        <v>1508</v>
      </c>
      <c r="B30" s="107"/>
      <c r="C30" s="107"/>
      <c r="D30" s="107"/>
      <c r="E30" s="116"/>
      <c r="F30" s="115"/>
    </row>
    <row r="31" ht="28.35" customHeight="1" spans="1:6">
      <c r="A31" s="106" t="s">
        <v>1509</v>
      </c>
      <c r="B31" s="107"/>
      <c r="C31" s="107"/>
      <c r="D31" s="107"/>
      <c r="E31" s="116"/>
      <c r="F31" s="115"/>
    </row>
    <row r="32" ht="28.35" customHeight="1" spans="1:6">
      <c r="A32" s="106" t="s">
        <v>1510</v>
      </c>
      <c r="B32" s="107"/>
      <c r="C32" s="107"/>
      <c r="D32" s="107"/>
      <c r="E32" s="116"/>
      <c r="F32" s="115"/>
    </row>
    <row r="33" ht="28.35" customHeight="1" spans="1:6">
      <c r="A33" s="105" t="s">
        <v>1511</v>
      </c>
      <c r="B33" s="104"/>
      <c r="C33" s="104"/>
      <c r="D33" s="104"/>
      <c r="E33" s="114"/>
      <c r="F33" s="115"/>
    </row>
    <row r="34" ht="28.35" customHeight="1" spans="1:6">
      <c r="A34" s="106" t="s">
        <v>1512</v>
      </c>
      <c r="B34" s="107"/>
      <c r="C34" s="107"/>
      <c r="D34" s="107"/>
      <c r="E34" s="116"/>
      <c r="F34" s="115"/>
    </row>
    <row r="35" ht="28.35" customHeight="1" spans="1:6">
      <c r="A35" s="106" t="s">
        <v>1509</v>
      </c>
      <c r="B35" s="107"/>
      <c r="C35" s="107"/>
      <c r="D35" s="107"/>
      <c r="E35" s="116"/>
      <c r="F35" s="115"/>
    </row>
    <row r="36" ht="28.35" customHeight="1" spans="1:6">
      <c r="A36" s="106" t="s">
        <v>1513</v>
      </c>
      <c r="B36" s="107"/>
      <c r="C36" s="107"/>
      <c r="D36" s="107"/>
      <c r="E36" s="116"/>
      <c r="F36" s="115"/>
    </row>
    <row r="37" ht="28.35" customHeight="1" spans="1:6">
      <c r="A37" s="105" t="s">
        <v>1514</v>
      </c>
      <c r="B37" s="108"/>
      <c r="C37" s="108"/>
      <c r="D37" s="108"/>
      <c r="E37" s="114"/>
      <c r="F37" s="114"/>
    </row>
    <row r="38" ht="28.35" customHeight="1" spans="1:6">
      <c r="A38" s="106" t="s">
        <v>1515</v>
      </c>
      <c r="B38" s="108"/>
      <c r="C38" s="108"/>
      <c r="D38" s="108"/>
      <c r="E38" s="114"/>
      <c r="F38" s="114"/>
    </row>
    <row r="39" ht="28.35" customHeight="1" spans="1:6">
      <c r="A39" s="106" t="s">
        <v>1516</v>
      </c>
      <c r="B39" s="104"/>
      <c r="C39" s="104"/>
      <c r="D39" s="104"/>
      <c r="E39" s="114"/>
      <c r="F39" s="114"/>
    </row>
    <row r="40" ht="28.35" customHeight="1" spans="1:6">
      <c r="A40" s="106" t="s">
        <v>1517</v>
      </c>
      <c r="B40" s="104"/>
      <c r="C40" s="104"/>
      <c r="D40" s="104"/>
      <c r="E40" s="114"/>
      <c r="F40" s="114"/>
    </row>
    <row r="41" ht="28.35" customHeight="1" spans="1:6">
      <c r="A41" s="106" t="s">
        <v>1518</v>
      </c>
      <c r="B41" s="104"/>
      <c r="C41" s="104"/>
      <c r="D41" s="104"/>
      <c r="E41" s="114"/>
      <c r="F41" s="114"/>
    </row>
    <row r="42" ht="28.35" customHeight="1" spans="1:6">
      <c r="A42" s="105" t="s">
        <v>1519</v>
      </c>
      <c r="B42" s="104"/>
      <c r="C42" s="104"/>
      <c r="D42" s="104"/>
      <c r="E42" s="116"/>
      <c r="F42" s="116"/>
    </row>
    <row r="43" ht="28.35" customHeight="1" spans="1:6">
      <c r="A43" s="106" t="s">
        <v>1520</v>
      </c>
      <c r="B43" s="107"/>
      <c r="C43" s="107"/>
      <c r="D43" s="107"/>
      <c r="E43" s="116"/>
      <c r="F43" s="116"/>
    </row>
    <row r="44" ht="28.35" customHeight="1" spans="1:6">
      <c r="A44" s="106" t="s">
        <v>1521</v>
      </c>
      <c r="B44" s="107"/>
      <c r="C44" s="107"/>
      <c r="D44" s="107"/>
      <c r="E44" s="116"/>
      <c r="F44" s="116"/>
    </row>
    <row r="45" ht="28.35" customHeight="1" spans="1:6">
      <c r="A45" s="105" t="s">
        <v>1522</v>
      </c>
      <c r="B45" s="104"/>
      <c r="C45" s="104"/>
      <c r="D45" s="104"/>
      <c r="E45" s="114"/>
      <c r="F45" s="114"/>
    </row>
    <row r="46" ht="28.35" customHeight="1" spans="1:6">
      <c r="A46" s="106" t="s">
        <v>1523</v>
      </c>
      <c r="B46" s="107"/>
      <c r="C46" s="107"/>
      <c r="D46" s="107"/>
      <c r="E46" s="116"/>
      <c r="F46" s="116"/>
    </row>
    <row r="47" ht="28.35" customHeight="1" spans="1:6">
      <c r="A47" s="106" t="s">
        <v>1509</v>
      </c>
      <c r="B47" s="107"/>
      <c r="C47" s="107"/>
      <c r="D47" s="107"/>
      <c r="E47" s="116"/>
      <c r="F47" s="116"/>
    </row>
    <row r="48" ht="28.35" customHeight="1" spans="1:6">
      <c r="A48" s="106" t="s">
        <v>1524</v>
      </c>
      <c r="B48" s="107"/>
      <c r="C48" s="107"/>
      <c r="D48" s="107"/>
      <c r="E48" s="116"/>
      <c r="F48" s="116"/>
    </row>
    <row r="49" ht="28.35" customHeight="1" spans="1:6">
      <c r="A49" s="104" t="s">
        <v>1525</v>
      </c>
      <c r="B49" s="108"/>
      <c r="C49" s="108"/>
      <c r="D49" s="108"/>
      <c r="E49" s="114"/>
      <c r="F49" s="114"/>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5" fitToHeight="0" orientation="portrait"/>
  <headerFooter>
    <oddFooter>&amp;C第 &amp;P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showZeros="0" view="pageBreakPreview" zoomScale="85" zoomScaleNormal="100" workbookViewId="0">
      <selection activeCell="A5" sqref="A5"/>
    </sheetView>
  </sheetViews>
  <sheetFormatPr defaultColWidth="8.88333333333333" defaultRowHeight="15.75"/>
  <cols>
    <col min="1" max="1" width="35.6333333333333" style="75" customWidth="1"/>
    <col min="2" max="2" width="12.6333333333333" style="75" customWidth="1"/>
    <col min="3" max="3" width="35.6333333333333" style="75" customWidth="1"/>
    <col min="4" max="4" width="12.6333333333333" style="75" customWidth="1"/>
    <col min="5" max="16384" width="8.88333333333333" style="75"/>
  </cols>
  <sheetData>
    <row r="1" s="67" customFormat="1" ht="24" customHeight="1" spans="1:1">
      <c r="A1" s="67" t="s">
        <v>1549</v>
      </c>
    </row>
    <row r="2" s="68" customFormat="1" ht="42" customHeight="1" spans="1:4">
      <c r="A2" s="76" t="s">
        <v>1550</v>
      </c>
      <c r="B2" s="76"/>
      <c r="C2" s="76"/>
      <c r="D2" s="76"/>
    </row>
    <row r="3" s="69" customFormat="1" ht="27" customHeight="1" spans="4:4">
      <c r="D3" s="77" t="s">
        <v>107</v>
      </c>
    </row>
    <row r="4" s="70" customFormat="1" ht="30" customHeight="1" spans="1:4">
      <c r="A4" s="78" t="s">
        <v>1406</v>
      </c>
      <c r="B4" s="79" t="s">
        <v>43</v>
      </c>
      <c r="C4" s="80" t="s">
        <v>1407</v>
      </c>
      <c r="D4" s="80" t="s">
        <v>43</v>
      </c>
    </row>
    <row r="5" s="71" customFormat="1" ht="24" customHeight="1" spans="1:4">
      <c r="A5" s="81" t="s">
        <v>1528</v>
      </c>
      <c r="B5" s="81"/>
      <c r="C5" s="81" t="s">
        <v>1529</v>
      </c>
      <c r="D5" s="81"/>
    </row>
    <row r="6" s="72" customFormat="1" ht="24" customHeight="1" spans="1:4">
      <c r="A6" s="81" t="s">
        <v>112</v>
      </c>
      <c r="B6" s="81"/>
      <c r="C6" s="81" t="s">
        <v>113</v>
      </c>
      <c r="D6" s="81"/>
    </row>
    <row r="7" s="71" customFormat="1" ht="24" customHeight="1" spans="1:4">
      <c r="A7" s="82" t="s">
        <v>1530</v>
      </c>
      <c r="B7" s="83"/>
      <c r="C7" s="82" t="s">
        <v>1531</v>
      </c>
      <c r="D7" s="83"/>
    </row>
    <row r="8" s="72" customFormat="1" ht="24" customHeight="1" spans="1:4">
      <c r="A8" s="84" t="s">
        <v>1532</v>
      </c>
      <c r="B8" s="83"/>
      <c r="C8" s="85" t="s">
        <v>1532</v>
      </c>
      <c r="D8" s="83"/>
    </row>
    <row r="9" s="71" customFormat="1" ht="24" customHeight="1" spans="1:4">
      <c r="A9" s="84" t="s">
        <v>1533</v>
      </c>
      <c r="B9" s="83"/>
      <c r="C9" s="85" t="s">
        <v>1533</v>
      </c>
      <c r="D9" s="83"/>
    </row>
    <row r="10" s="72" customFormat="1" ht="24" customHeight="1" spans="1:14">
      <c r="A10" s="84" t="s">
        <v>1534</v>
      </c>
      <c r="B10" s="83"/>
      <c r="C10" s="85" t="s">
        <v>1534</v>
      </c>
      <c r="D10" s="83"/>
      <c r="N10" s="90"/>
    </row>
    <row r="11" s="71" customFormat="1" ht="24" customHeight="1" spans="1:4">
      <c r="A11" s="85" t="s">
        <v>1535</v>
      </c>
      <c r="B11" s="83"/>
      <c r="C11" s="85" t="s">
        <v>1536</v>
      </c>
      <c r="D11" s="83"/>
    </row>
    <row r="12" s="72" customFormat="1" ht="24" customHeight="1" spans="1:4">
      <c r="A12" s="85" t="s">
        <v>1536</v>
      </c>
      <c r="B12" s="83"/>
      <c r="C12" s="85" t="s">
        <v>1537</v>
      </c>
      <c r="D12" s="83"/>
    </row>
    <row r="13" s="71" customFormat="1" ht="24" customHeight="1" spans="1:4">
      <c r="A13" s="85" t="s">
        <v>1537</v>
      </c>
      <c r="B13" s="83"/>
      <c r="C13" s="82" t="s">
        <v>1538</v>
      </c>
      <c r="D13" s="83"/>
    </row>
    <row r="14" s="72" customFormat="1" ht="24" customHeight="1" spans="1:4">
      <c r="A14" s="85" t="s">
        <v>1539</v>
      </c>
      <c r="B14" s="83"/>
      <c r="C14" s="84" t="s">
        <v>1532</v>
      </c>
      <c r="D14" s="83"/>
    </row>
    <row r="15" s="71" customFormat="1" ht="24" customHeight="1" spans="1:4">
      <c r="A15" s="82" t="s">
        <v>1540</v>
      </c>
      <c r="B15" s="83"/>
      <c r="C15" s="84" t="s">
        <v>1533</v>
      </c>
      <c r="D15" s="83"/>
    </row>
    <row r="16" s="72" customFormat="1" ht="24" customHeight="1" spans="1:4">
      <c r="A16" s="85" t="s">
        <v>1532</v>
      </c>
      <c r="B16" s="83"/>
      <c r="C16" s="84" t="s">
        <v>1534</v>
      </c>
      <c r="D16" s="83"/>
    </row>
    <row r="17" s="71" customFormat="1" ht="24" customHeight="1" spans="1:4">
      <c r="A17" s="85" t="s">
        <v>1533</v>
      </c>
      <c r="B17" s="83"/>
      <c r="C17" s="85" t="s">
        <v>1535</v>
      </c>
      <c r="D17" s="83"/>
    </row>
    <row r="18" s="72" customFormat="1" ht="24" customHeight="1" spans="1:4">
      <c r="A18" s="85" t="s">
        <v>1534</v>
      </c>
      <c r="B18" s="83"/>
      <c r="C18" s="85" t="s">
        <v>1536</v>
      </c>
      <c r="D18" s="83"/>
    </row>
    <row r="19" s="71" customFormat="1" ht="24" customHeight="1" spans="1:4">
      <c r="A19" s="85" t="s">
        <v>1536</v>
      </c>
      <c r="B19" s="83"/>
      <c r="C19" s="85" t="s">
        <v>1537</v>
      </c>
      <c r="D19" s="83"/>
    </row>
    <row r="20" s="71" customFormat="1" ht="24" customHeight="1" spans="1:4">
      <c r="A20" s="85" t="s">
        <v>1537</v>
      </c>
      <c r="B20" s="83"/>
      <c r="C20" s="85" t="s">
        <v>1539</v>
      </c>
      <c r="D20" s="83"/>
    </row>
    <row r="21" s="72" customFormat="1" ht="24" customHeight="1" spans="1:4">
      <c r="A21" s="82" t="s">
        <v>1541</v>
      </c>
      <c r="B21" s="83"/>
      <c r="C21" s="82" t="s">
        <v>1542</v>
      </c>
      <c r="D21" s="83"/>
    </row>
    <row r="22" s="72" customFormat="1" ht="24" customHeight="1" spans="1:4">
      <c r="A22" s="84" t="s">
        <v>1532</v>
      </c>
      <c r="B22" s="83"/>
      <c r="C22" s="84" t="s">
        <v>1532</v>
      </c>
      <c r="D22" s="83"/>
    </row>
    <row r="23" s="72" customFormat="1" ht="24" customHeight="1" spans="1:4">
      <c r="A23" s="84" t="s">
        <v>1533</v>
      </c>
      <c r="B23" s="83"/>
      <c r="C23" s="84" t="s">
        <v>1533</v>
      </c>
      <c r="D23" s="83"/>
    </row>
    <row r="24" s="72" customFormat="1" ht="24" customHeight="1" spans="1:4">
      <c r="A24" s="84" t="s">
        <v>1534</v>
      </c>
      <c r="B24" s="83"/>
      <c r="C24" s="84" t="s">
        <v>1534</v>
      </c>
      <c r="D24" s="83"/>
    </row>
    <row r="25" s="72" customFormat="1" ht="24" customHeight="1" spans="1:4">
      <c r="A25" s="85" t="s">
        <v>1535</v>
      </c>
      <c r="B25" s="83"/>
      <c r="C25" s="85" t="s">
        <v>1535</v>
      </c>
      <c r="D25" s="83"/>
    </row>
    <row r="26" s="72" customFormat="1" ht="24" customHeight="1" spans="1:4">
      <c r="A26" s="85" t="s">
        <v>1536</v>
      </c>
      <c r="B26" s="83"/>
      <c r="C26" s="85" t="s">
        <v>1536</v>
      </c>
      <c r="D26" s="83"/>
    </row>
    <row r="27" s="72" customFormat="1" ht="24" customHeight="1" spans="1:4">
      <c r="A27" s="85" t="s">
        <v>1537</v>
      </c>
      <c r="B27" s="83"/>
      <c r="C27" s="85" t="s">
        <v>1537</v>
      </c>
      <c r="D27" s="83"/>
    </row>
    <row r="28" s="72" customFormat="1" ht="24" customHeight="1" spans="1:4">
      <c r="A28" s="85" t="s">
        <v>1539</v>
      </c>
      <c r="B28" s="83"/>
      <c r="C28" s="85" t="s">
        <v>1539</v>
      </c>
      <c r="D28" s="83"/>
    </row>
    <row r="29" s="72" customFormat="1" ht="24" customHeight="1" spans="1:4">
      <c r="A29" s="86" t="s">
        <v>1543</v>
      </c>
      <c r="B29" s="83"/>
      <c r="C29" s="82"/>
      <c r="D29" s="83"/>
    </row>
    <row r="30" s="72" customFormat="1" ht="24" customHeight="1" spans="1:4">
      <c r="A30" s="84" t="s">
        <v>1532</v>
      </c>
      <c r="B30" s="83"/>
      <c r="C30" s="84"/>
      <c r="D30" s="83"/>
    </row>
    <row r="31" s="72" customFormat="1" ht="24" customHeight="1" spans="1:4">
      <c r="A31" s="84" t="s">
        <v>1533</v>
      </c>
      <c r="B31" s="83"/>
      <c r="C31" s="84"/>
      <c r="D31" s="83"/>
    </row>
    <row r="32" s="72" customFormat="1" ht="24" customHeight="1" spans="1:4">
      <c r="A32" s="84" t="s">
        <v>1534</v>
      </c>
      <c r="B32" s="83"/>
      <c r="C32" s="84"/>
      <c r="D32" s="83"/>
    </row>
    <row r="33" s="72" customFormat="1" ht="24" customHeight="1" spans="1:4">
      <c r="A33" s="85" t="s">
        <v>1535</v>
      </c>
      <c r="B33" s="83"/>
      <c r="C33" s="84"/>
      <c r="D33" s="83"/>
    </row>
    <row r="34" s="72" customFormat="1" ht="24" customHeight="1" spans="1:4">
      <c r="A34" s="85" t="s">
        <v>1536</v>
      </c>
      <c r="B34" s="83"/>
      <c r="C34" s="84"/>
      <c r="D34" s="83"/>
    </row>
    <row r="35" s="72" customFormat="1" ht="24" customHeight="1" spans="1:4">
      <c r="A35" s="85" t="s">
        <v>1537</v>
      </c>
      <c r="B35" s="83"/>
      <c r="C35" s="84"/>
      <c r="D35" s="83"/>
    </row>
    <row r="36" s="72" customFormat="1" ht="24" customHeight="1" spans="1:4">
      <c r="A36" s="85" t="s">
        <v>1539</v>
      </c>
      <c r="B36" s="83"/>
      <c r="C36" s="84"/>
      <c r="D36" s="83"/>
    </row>
    <row r="37" s="72" customFormat="1" ht="24" customHeight="1" spans="1:4">
      <c r="A37" s="84"/>
      <c r="B37" s="83"/>
      <c r="C37" s="84"/>
      <c r="D37" s="83"/>
    </row>
    <row r="38" s="71" customFormat="1" ht="24" customHeight="1" spans="1:4">
      <c r="A38" s="87" t="s">
        <v>1408</v>
      </c>
      <c r="B38" s="81"/>
      <c r="C38" s="88" t="s">
        <v>1409</v>
      </c>
      <c r="D38" s="81"/>
    </row>
    <row r="39" s="71" customFormat="1" ht="24" customHeight="1" spans="1:4">
      <c r="A39" s="83"/>
      <c r="B39" s="83"/>
      <c r="C39" s="81" t="s">
        <v>150</v>
      </c>
      <c r="D39" s="81"/>
    </row>
    <row r="40" s="71" customFormat="1" ht="24" customHeight="1" spans="1:4">
      <c r="A40" s="83"/>
      <c r="B40" s="83"/>
      <c r="C40" s="82" t="s">
        <v>1532</v>
      </c>
      <c r="D40" s="83"/>
    </row>
    <row r="41" s="71" customFormat="1" ht="24" customHeight="1" spans="1:4">
      <c r="A41" s="83"/>
      <c r="B41" s="83"/>
      <c r="C41" s="82" t="s">
        <v>1533</v>
      </c>
      <c r="D41" s="83"/>
    </row>
    <row r="42" s="71" customFormat="1" ht="24" customHeight="1" spans="1:4">
      <c r="A42" s="83"/>
      <c r="B42" s="83"/>
      <c r="C42" s="82" t="s">
        <v>1534</v>
      </c>
      <c r="D42" s="83"/>
    </row>
    <row r="43" s="71" customFormat="1" ht="24" customHeight="1" spans="1:4">
      <c r="A43" s="83"/>
      <c r="B43" s="83"/>
      <c r="C43" s="82" t="s">
        <v>1535</v>
      </c>
      <c r="D43" s="83"/>
    </row>
    <row r="44" s="71" customFormat="1" ht="24" customHeight="1" spans="1:4">
      <c r="A44" s="83"/>
      <c r="B44" s="83"/>
      <c r="C44" s="82" t="s">
        <v>1536</v>
      </c>
      <c r="D44" s="83"/>
    </row>
    <row r="45" s="71" customFormat="1" ht="24" customHeight="1" spans="1:4">
      <c r="A45" s="83"/>
      <c r="B45" s="83"/>
      <c r="C45" s="82" t="s">
        <v>1537</v>
      </c>
      <c r="D45" s="83"/>
    </row>
    <row r="46" s="71" customFormat="1" ht="24" customHeight="1" spans="1:4">
      <c r="A46" s="83"/>
      <c r="B46" s="83"/>
      <c r="C46" s="82" t="s">
        <v>1539</v>
      </c>
      <c r="D46" s="83"/>
    </row>
    <row r="47" s="73" customFormat="1" ht="42" customHeight="1" spans="1:254">
      <c r="A47" s="89" t="s">
        <v>1544</v>
      </c>
      <c r="B47" s="89"/>
      <c r="C47" s="89"/>
      <c r="D47" s="89"/>
      <c r="HU47" s="74"/>
      <c r="HV47" s="74"/>
      <c r="HW47" s="74"/>
      <c r="HX47" s="74"/>
      <c r="HY47" s="74"/>
      <c r="HZ47" s="74"/>
      <c r="IA47" s="74"/>
      <c r="IB47" s="74"/>
      <c r="IC47" s="74"/>
      <c r="ID47" s="74"/>
      <c r="IE47" s="74"/>
      <c r="IF47" s="74"/>
      <c r="IG47" s="74"/>
      <c r="IH47" s="74"/>
      <c r="II47" s="74"/>
      <c r="IJ47" s="74"/>
      <c r="IK47" s="74"/>
      <c r="IL47" s="74"/>
      <c r="IM47" s="74"/>
      <c r="IN47" s="74"/>
      <c r="IO47" s="74"/>
      <c r="IP47" s="74"/>
      <c r="IQ47" s="74"/>
      <c r="IR47" s="74"/>
      <c r="IS47" s="74"/>
      <c r="IT47" s="74"/>
    </row>
    <row r="48" s="74" customFormat="1" ht="24" customHeight="1"/>
    <row r="49" s="74" customFormat="1" ht="24" customHeight="1"/>
    <row r="50" s="74" customFormat="1" ht="24" customHeight="1"/>
    <row r="51" s="74" customFormat="1" ht="24" customHeight="1"/>
    <row r="52" s="74" customFormat="1" ht="24" customHeight="1"/>
    <row r="53" s="74" customFormat="1" ht="24" customHeight="1"/>
    <row r="54" s="74" customFormat="1" ht="24" customHeight="1"/>
    <row r="55" s="74" customFormat="1" ht="24" customHeight="1"/>
    <row r="56" s="74" customFormat="1" ht="24" customHeight="1"/>
    <row r="57" s="74" customFormat="1" ht="24" customHeight="1"/>
    <row r="58" s="74" customFormat="1" ht="24" customHeight="1"/>
    <row r="59" s="74" customFormat="1" ht="24" customHeight="1"/>
    <row r="60" s="74" customFormat="1" ht="24" customHeight="1"/>
    <row r="61" s="74" customFormat="1" ht="24" customHeight="1"/>
    <row r="62" s="74" customFormat="1" ht="24" customHeight="1"/>
    <row r="63" s="74" customFormat="1" ht="24" customHeight="1"/>
    <row r="64" s="74" customFormat="1" ht="24" customHeight="1"/>
    <row r="65" s="74" customFormat="1" ht="24" customHeight="1"/>
    <row r="66" s="74" customFormat="1" ht="24" customHeight="1"/>
    <row r="67" s="74" customFormat="1" ht="24" customHeight="1"/>
    <row r="68" s="74" customFormat="1" ht="24" customHeight="1"/>
    <row r="69" s="74" customFormat="1" ht="24" customHeight="1"/>
    <row r="70" s="74" customFormat="1" ht="24" customHeight="1"/>
    <row r="71" s="74" customFormat="1" ht="24" customHeight="1"/>
    <row r="72" s="74" customFormat="1" ht="24" customHeight="1"/>
    <row r="73" s="74" customFormat="1" ht="24" customHeight="1"/>
    <row r="74" s="74" customFormat="1" ht="24" customHeight="1"/>
    <row r="75" s="74" customFormat="1" ht="24" customHeight="1"/>
    <row r="76" s="74" customFormat="1" ht="24" customHeight="1"/>
    <row r="77" s="74" customFormat="1" ht="24" customHeight="1"/>
    <row r="78" s="74" customFormat="1" ht="24" customHeight="1"/>
    <row r="79" s="74" customFormat="1" ht="24" customHeight="1"/>
    <row r="80" s="74" customFormat="1" ht="24" customHeight="1"/>
    <row r="81" s="74"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orizontalDpi="600" verticalDpi="600"/>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4"/>
  <sheetViews>
    <sheetView view="pageBreakPreview" zoomScaleNormal="100" workbookViewId="0">
      <pane ySplit="6" topLeftCell="A7" activePane="bottomLeft" state="frozen"/>
      <selection/>
      <selection pane="bottomLeft" activeCell="B7" sqref="B7:G8"/>
    </sheetView>
  </sheetViews>
  <sheetFormatPr defaultColWidth="9" defaultRowHeight="13.5" customHeight="1"/>
  <cols>
    <col min="1" max="1" width="29.1666666666667" style="34" customWidth="1"/>
    <col min="2" max="7" width="11.6666666666667" style="34" customWidth="1"/>
    <col min="8" max="40" width="9" style="34"/>
    <col min="41" max="16384" width="9" style="8"/>
  </cols>
  <sheetData>
    <row r="1" s="11" customFormat="1" ht="24" customHeight="1" spans="1:1">
      <c r="A1" s="11" t="s">
        <v>1551</v>
      </c>
    </row>
    <row r="2" s="32" customFormat="1" ht="42" customHeight="1" spans="1:7">
      <c r="A2" s="12" t="s">
        <v>1552</v>
      </c>
      <c r="B2" s="12"/>
      <c r="C2" s="12"/>
      <c r="D2" s="12"/>
      <c r="E2" s="12"/>
      <c r="F2" s="12"/>
      <c r="G2" s="12"/>
    </row>
    <row r="3" s="13" customFormat="1" ht="27" customHeight="1" spans="1:7">
      <c r="A3" s="14"/>
      <c r="B3" s="14"/>
      <c r="F3" s="14" t="s">
        <v>107</v>
      </c>
      <c r="G3" s="14"/>
    </row>
    <row r="4" s="33" customFormat="1" ht="30" customHeight="1" spans="1:7">
      <c r="A4" s="48" t="s">
        <v>1553</v>
      </c>
      <c r="B4" s="48" t="s">
        <v>1554</v>
      </c>
      <c r="C4" s="48"/>
      <c r="D4" s="48"/>
      <c r="E4" s="48" t="s">
        <v>1555</v>
      </c>
      <c r="F4" s="48"/>
      <c r="G4" s="48"/>
    </row>
    <row r="5" s="8" customFormat="1" ht="24" customHeight="1" spans="1:40">
      <c r="A5" s="61"/>
      <c r="B5" s="61" t="s">
        <v>1173</v>
      </c>
      <c r="C5" s="61" t="s">
        <v>1556</v>
      </c>
      <c r="D5" s="61" t="s">
        <v>1557</v>
      </c>
      <c r="E5" s="61" t="s">
        <v>1173</v>
      </c>
      <c r="F5" s="61" t="s">
        <v>1556</v>
      </c>
      <c r="G5" s="61" t="s">
        <v>1557</v>
      </c>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row>
    <row r="6" s="8" customFormat="1" ht="24" customHeight="1" spans="1:40">
      <c r="A6" s="61" t="s">
        <v>1558</v>
      </c>
      <c r="B6" s="61" t="s">
        <v>1559</v>
      </c>
      <c r="C6" s="61" t="s">
        <v>1560</v>
      </c>
      <c r="D6" s="61" t="s">
        <v>1561</v>
      </c>
      <c r="E6" s="61" t="s">
        <v>1562</v>
      </c>
      <c r="F6" s="61" t="s">
        <v>1563</v>
      </c>
      <c r="G6" s="61" t="s">
        <v>1564</v>
      </c>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row>
    <row r="7" s="8" customFormat="1" ht="24" customHeight="1" spans="1:40">
      <c r="A7" s="62" t="s">
        <v>1565</v>
      </c>
      <c r="B7" s="60">
        <f t="shared" ref="B7:G7" si="0">B8</f>
        <v>857923.34</v>
      </c>
      <c r="C7" s="60">
        <f t="shared" si="0"/>
        <v>166682</v>
      </c>
      <c r="D7" s="60">
        <f t="shared" si="0"/>
        <v>691241.34</v>
      </c>
      <c r="E7" s="60">
        <f t="shared" si="0"/>
        <v>795582</v>
      </c>
      <c r="F7" s="60">
        <f t="shared" si="0"/>
        <v>165721</v>
      </c>
      <c r="G7" s="60">
        <f t="shared" si="0"/>
        <v>629861</v>
      </c>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row>
    <row r="8" s="8" customFormat="1" ht="24" customHeight="1" spans="1:40">
      <c r="A8" s="62" t="s">
        <v>1566</v>
      </c>
      <c r="B8" s="60">
        <f>C8+D8</f>
        <v>857923.34</v>
      </c>
      <c r="C8" s="60">
        <v>166682</v>
      </c>
      <c r="D8" s="60">
        <v>691241.34</v>
      </c>
      <c r="E8" s="63">
        <f>F8+G8</f>
        <v>795582</v>
      </c>
      <c r="F8" s="66">
        <v>165721</v>
      </c>
      <c r="G8" s="63">
        <v>629861</v>
      </c>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row>
    <row r="9" s="8" customFormat="1" ht="24" customHeight="1" spans="1:40">
      <c r="A9" s="62" t="s">
        <v>1567</v>
      </c>
      <c r="B9" s="60"/>
      <c r="C9" s="63"/>
      <c r="D9" s="63"/>
      <c r="E9" s="63"/>
      <c r="F9" s="63"/>
      <c r="G9" s="63"/>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row>
    <row r="10" s="8" customFormat="1" ht="24" customHeight="1" spans="1:40">
      <c r="A10" s="62" t="s">
        <v>1568</v>
      </c>
      <c r="B10" s="60"/>
      <c r="C10" s="63"/>
      <c r="D10" s="63"/>
      <c r="E10" s="63"/>
      <c r="F10" s="63"/>
      <c r="G10" s="63"/>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row>
    <row r="11" s="8" customFormat="1" ht="24" customHeight="1" spans="1:40">
      <c r="A11" s="62" t="s">
        <v>1569</v>
      </c>
      <c r="B11" s="60"/>
      <c r="C11" s="63"/>
      <c r="D11" s="63"/>
      <c r="E11" s="63"/>
      <c r="F11" s="63"/>
      <c r="G11" s="63"/>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row>
    <row r="12" s="8" customFormat="1" ht="24" customHeight="1" spans="1:40">
      <c r="A12" s="61" t="s">
        <v>1570</v>
      </c>
      <c r="B12" s="64"/>
      <c r="C12" s="65"/>
      <c r="D12" s="65"/>
      <c r="E12" s="65"/>
      <c r="F12" s="65"/>
      <c r="G12" s="65"/>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row>
    <row r="13" s="8" customFormat="1" ht="24" customHeight="1" spans="1:40">
      <c r="A13" s="61" t="s">
        <v>1570</v>
      </c>
      <c r="B13" s="64"/>
      <c r="C13" s="65"/>
      <c r="D13" s="65"/>
      <c r="E13" s="65"/>
      <c r="F13" s="65"/>
      <c r="G13" s="65"/>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row>
    <row r="14" s="8" customFormat="1" ht="24" customHeight="1" spans="1:40">
      <c r="A14" s="62" t="s">
        <v>1570</v>
      </c>
      <c r="B14" s="60"/>
      <c r="C14" s="63"/>
      <c r="D14" s="63"/>
      <c r="E14" s="63"/>
      <c r="F14" s="63"/>
      <c r="G14" s="63"/>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row>
    <row r="15" s="8" customFormat="1" ht="24" customHeight="1" spans="1:40">
      <c r="A15" s="61"/>
      <c r="B15" s="64"/>
      <c r="C15" s="65"/>
      <c r="D15" s="65"/>
      <c r="E15" s="65"/>
      <c r="F15" s="65"/>
      <c r="G15" s="65"/>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row>
    <row r="16" s="8" customFormat="1" ht="41" customHeight="1" spans="1:40">
      <c r="A16" s="24"/>
      <c r="B16" s="24"/>
      <c r="C16" s="24"/>
      <c r="D16" s="24"/>
      <c r="E16" s="24"/>
      <c r="F16" s="24"/>
      <c r="G16" s="2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row>
    <row r="17" s="8" customFormat="1" ht="24" customHeight="1" spans="1:40">
      <c r="A17" s="47" t="s">
        <v>1571</v>
      </c>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row>
    <row r="18" s="8" customFormat="1" ht="24" customHeight="1" spans="1:40">
      <c r="A18" s="34"/>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row>
    <row r="19" s="8" customFormat="1" ht="24" customHeight="1" spans="1:40">
      <c r="A19" s="34"/>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row>
    <row r="20" s="8" customFormat="1" ht="24" customHeight="1" spans="1:40">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row>
    <row r="21" s="8" customFormat="1" ht="24" customHeight="1" spans="1:40">
      <c r="A21" s="34"/>
      <c r="B21" s="34"/>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row>
    <row r="22" s="8" customFormat="1" ht="24" customHeight="1" spans="1:40">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row>
    <row r="23" s="8" customFormat="1" ht="24" customHeight="1" spans="1:40">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row>
    <row r="24" s="8" customFormat="1" ht="24" customHeight="1" spans="1:40">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row>
    <row r="25" s="8" customFormat="1" ht="24" customHeight="1" spans="1:40">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row>
    <row r="26" s="8" customFormat="1" ht="24" customHeight="1" spans="1:40">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row>
    <row r="27" s="8" customFormat="1" ht="24" customHeight="1" spans="1:40">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row>
    <row r="28" s="8" customFormat="1" ht="24" customHeight="1" spans="1:40">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row>
    <row r="29" s="8" customFormat="1" ht="24" customHeight="1" spans="1:40">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row>
    <row r="30" s="8" customFormat="1" ht="24" customHeight="1" spans="1:40">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row>
    <row r="31" s="8" customFormat="1" ht="24" customHeight="1" spans="1:40">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row>
    <row r="32" s="8" customFormat="1" ht="24" customHeight="1" spans="1:40">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row>
    <row r="33" s="8" customFormat="1" ht="24" customHeight="1" spans="1:40">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row>
    <row r="34" s="8" customFormat="1" ht="24" customHeight="1" spans="1:40">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row>
    <row r="35" s="8" customFormat="1" ht="24" customHeight="1" spans="1:40">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row>
    <row r="36" s="8" customFormat="1" ht="24" customHeight="1" spans="1:40">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row>
    <row r="37" s="8" customFormat="1" ht="24" customHeight="1" spans="1:40">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row>
    <row r="38" s="8" customFormat="1" ht="24" customHeight="1" spans="1:40">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row>
    <row r="39" s="8" customFormat="1" ht="24" customHeight="1" spans="1:40">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row>
    <row r="40" s="8" customFormat="1" ht="24" customHeight="1" spans="1:40">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row>
    <row r="41" s="8" customFormat="1" ht="24" customHeight="1" spans="1:40">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row>
    <row r="42" s="8" customFormat="1" ht="24" customHeight="1" spans="1:40">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row>
    <row r="43" s="8" customFormat="1" ht="24" customHeight="1" spans="1:40">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row>
    <row r="44" s="8" customFormat="1" ht="24" customHeight="1" spans="1:40">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row>
    <row r="45" s="8" customFormat="1" ht="24" customHeight="1" spans="1:40">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row>
    <row r="46" s="8" customFormat="1" ht="24" customHeight="1" spans="1:40">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row>
    <row r="47" s="8" customFormat="1" ht="24" customHeight="1" spans="1:40">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row>
    <row r="48" s="8" customFormat="1" ht="24" customHeight="1" spans="1:40">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row>
    <row r="49" s="8" customFormat="1" ht="24" customHeight="1" spans="1:40">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row>
    <row r="50" s="8" customFormat="1" ht="24" customHeight="1" spans="1:40">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row>
    <row r="51" s="8" customFormat="1" ht="24" customHeight="1" spans="1:40">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row>
    <row r="52" s="8" customFormat="1" ht="24" customHeight="1" spans="1:40">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row>
    <row r="53" s="8" customFormat="1" ht="24" customHeight="1" spans="1:40">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row>
    <row r="54" s="8" customFormat="1" ht="24" customHeight="1" spans="1:40">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row>
    <row r="55" s="8" customFormat="1" ht="24" customHeight="1" spans="1:40">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row>
    <row r="56" s="8" customFormat="1" ht="24" customHeight="1" spans="1:40">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row>
    <row r="57" s="8" customFormat="1" ht="24" customHeight="1" spans="1:40">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row>
    <row r="58" s="8" customFormat="1" ht="24" customHeight="1" spans="1:40">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row>
    <row r="59" s="8" customFormat="1" ht="24" customHeight="1" spans="1:40">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row>
    <row r="60" s="8" customFormat="1" ht="24" customHeight="1" spans="1:40">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row>
    <row r="61" s="8" customFormat="1" ht="24" customHeight="1" spans="1:40">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row>
    <row r="62" s="8" customFormat="1" ht="24" customHeight="1" spans="1:40">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row>
    <row r="63" s="8" customFormat="1" ht="24" customHeight="1" spans="1:40">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row>
    <row r="64" s="8" customFormat="1" ht="24" customHeight="1" spans="1:40">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row>
    <row r="65" s="8" customFormat="1" ht="24" customHeight="1" spans="1:40">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row>
    <row r="66" s="8" customFormat="1" ht="24" customHeight="1" spans="1:40">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row>
    <row r="67" s="8" customFormat="1" ht="24" customHeight="1" spans="1:40">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row>
    <row r="68" s="8" customFormat="1" ht="24" customHeight="1" spans="1:40">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row>
    <row r="69" s="8" customFormat="1" ht="24" customHeight="1" spans="1:40">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row>
    <row r="70" s="8" customFormat="1" ht="24" customHeight="1" spans="1:40">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row>
    <row r="71" s="8" customFormat="1" ht="24" customHeight="1" spans="1:40">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row>
    <row r="72" s="8" customFormat="1" ht="24" customHeight="1" spans="1:40">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row>
    <row r="73" s="8" customFormat="1" ht="24" customHeight="1" spans="1:40">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row>
    <row r="74" s="8" customFormat="1" ht="24" customHeight="1" spans="1:40">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row>
    <row r="75" s="8" customFormat="1" ht="24" customHeight="1" spans="1:40">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row>
    <row r="76" s="8" customFormat="1" ht="24" customHeight="1" spans="1:40">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row>
    <row r="77" s="8" customFormat="1" ht="24" customHeight="1" spans="1:40">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row>
    <row r="78" s="8" customFormat="1" ht="24" customHeight="1" spans="1:40">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row>
    <row r="79" s="8" customFormat="1" ht="24" customHeight="1" spans="1:40">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row>
    <row r="80" s="8" customFormat="1" ht="24" customHeight="1" spans="1:40">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row>
    <row r="81" s="8" customFormat="1" ht="24" customHeight="1" spans="1:40">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row>
    <row r="82" s="8" customFormat="1" ht="24" customHeight="1" spans="1:40">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row>
    <row r="83" s="8" customFormat="1" ht="24" customHeight="1" spans="1:40">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row>
    <row r="84" s="8" customFormat="1" ht="24" customHeight="1" spans="1:40">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row>
  </sheetData>
  <mergeCells count="6">
    <mergeCell ref="A2:G2"/>
    <mergeCell ref="F3:G3"/>
    <mergeCell ref="B4:D4"/>
    <mergeCell ref="E4:G4"/>
    <mergeCell ref="A16:G16"/>
    <mergeCell ref="A4:A5"/>
  </mergeCells>
  <dataValidations count="1">
    <dataValidation type="decimal" operator="between" allowBlank="1" showInputMessage="1" showErrorMessage="1" sqref="F8">
      <formula1>-99999999999999</formula1>
      <formula2>99999999999999</formula2>
    </dataValidation>
  </dataValidations>
  <printOptions horizontalCentered="1"/>
  <pageMargins left="0.590277777777778" right="0.590277777777778" top="0.393055555555556" bottom="0.590277777777778" header="0.590277777777778" footer="0.393055555555556"/>
  <pageSetup paperSize="9" scale="93" firstPageNumber="0" fitToHeight="0" orientation="portrait" blackAndWhite="1" useFirstPageNumber="1" horizontalDpi="600" verticalDpi="600"/>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1"/>
  <sheetViews>
    <sheetView showZeros="0" view="pageBreakPreview" zoomScaleNormal="100" workbookViewId="0">
      <pane ySplit="4" topLeftCell="A13" activePane="bottomLeft" state="frozen"/>
      <selection/>
      <selection pane="bottomLeft" activeCell="B21" sqref="B21"/>
    </sheetView>
  </sheetViews>
  <sheetFormatPr defaultColWidth="9" defaultRowHeight="13.5" customHeight="1"/>
  <cols>
    <col min="1" max="1" width="45.6666666666667" style="34" customWidth="1"/>
    <col min="2" max="3" width="21.6666666666667" style="34" customWidth="1"/>
    <col min="4" max="40" width="9" style="34"/>
    <col min="41" max="16384" width="9" style="8"/>
  </cols>
  <sheetData>
    <row r="1" s="11" customFormat="1" ht="24" customHeight="1" spans="1:1">
      <c r="A1" s="11" t="s">
        <v>1572</v>
      </c>
    </row>
    <row r="2" s="32" customFormat="1" ht="42" customHeight="1" spans="1:3">
      <c r="A2" s="12" t="s">
        <v>1573</v>
      </c>
      <c r="B2" s="12"/>
      <c r="C2" s="12"/>
    </row>
    <row r="3" s="13" customFormat="1" ht="27" customHeight="1" spans="3:3">
      <c r="C3" s="14" t="s">
        <v>107</v>
      </c>
    </row>
    <row r="4" s="33" customFormat="1" ht="30" customHeight="1" spans="1:3">
      <c r="A4" s="48" t="s">
        <v>1574</v>
      </c>
      <c r="B4" s="48" t="s">
        <v>1575</v>
      </c>
      <c r="C4" s="49" t="s">
        <v>1576</v>
      </c>
    </row>
    <row r="5" s="8" customFormat="1" ht="24" customHeight="1" spans="1:40">
      <c r="A5" s="50" t="s">
        <v>1577</v>
      </c>
      <c r="B5" s="51">
        <v>399878.0258</v>
      </c>
      <c r="C5" s="51">
        <v>399878.0258</v>
      </c>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row>
    <row r="6" s="8" customFormat="1" ht="24" customHeight="1" spans="1:40">
      <c r="A6" s="52" t="s">
        <v>1578</v>
      </c>
      <c r="B6" s="53">
        <v>105105.23</v>
      </c>
      <c r="C6" s="53">
        <v>105105.23</v>
      </c>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row>
    <row r="7" s="8" customFormat="1" ht="24" customHeight="1" spans="1:40">
      <c r="A7" s="52" t="s">
        <v>1579</v>
      </c>
      <c r="B7" s="53">
        <v>294772.7958</v>
      </c>
      <c r="C7" s="53">
        <v>294772.7958</v>
      </c>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row>
    <row r="8" s="8" customFormat="1" ht="24" customHeight="1" spans="1:40">
      <c r="A8" s="50" t="s">
        <v>1580</v>
      </c>
      <c r="B8" s="54">
        <v>405216.3358</v>
      </c>
      <c r="C8" s="54">
        <v>405216.3358</v>
      </c>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row>
    <row r="9" s="8" customFormat="1" ht="24" customHeight="1" spans="1:40">
      <c r="A9" s="52" t="s">
        <v>1578</v>
      </c>
      <c r="B9" s="53">
        <v>108008</v>
      </c>
      <c r="C9" s="53">
        <v>108008</v>
      </c>
      <c r="D9" s="34"/>
      <c r="E9" s="34"/>
      <c r="F9" s="34"/>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row>
    <row r="10" s="8" customFormat="1" ht="24" customHeight="1" spans="1:40">
      <c r="A10" s="52" t="s">
        <v>1579</v>
      </c>
      <c r="B10" s="53">
        <v>297208.3358</v>
      </c>
      <c r="C10" s="53">
        <v>297208.3358</v>
      </c>
      <c r="D10" s="34"/>
      <c r="E10" s="34"/>
      <c r="F10" s="34"/>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row>
    <row r="11" s="8" customFormat="1" ht="24" customHeight="1" spans="1:40">
      <c r="A11" s="50" t="s">
        <v>1581</v>
      </c>
      <c r="B11" s="54">
        <v>221262.29</v>
      </c>
      <c r="C11" s="54">
        <v>221262.29</v>
      </c>
      <c r="D11" s="34"/>
      <c r="E11" s="34"/>
      <c r="F11" s="34"/>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row>
    <row r="12" s="8" customFormat="1" ht="24" customHeight="1" spans="1:40">
      <c r="A12" s="52" t="s">
        <v>1582</v>
      </c>
      <c r="B12" s="54">
        <v>6298</v>
      </c>
      <c r="C12" s="54">
        <v>6298</v>
      </c>
      <c r="D12" s="34"/>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row>
    <row r="13" s="8" customFormat="1" ht="24" customHeight="1" spans="1:40">
      <c r="A13" s="52" t="s">
        <v>1583</v>
      </c>
      <c r="B13" s="54">
        <v>56387.29</v>
      </c>
      <c r="C13" s="54">
        <v>56387.29</v>
      </c>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row>
    <row r="14" s="8" customFormat="1" ht="24" customHeight="1" spans="1:40">
      <c r="A14" s="52" t="s">
        <v>1584</v>
      </c>
      <c r="B14" s="54">
        <v>102600</v>
      </c>
      <c r="C14" s="54">
        <v>102600</v>
      </c>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row>
    <row r="15" s="8" customFormat="1" ht="24" customHeight="1" spans="1:40">
      <c r="A15" s="52" t="s">
        <v>1585</v>
      </c>
      <c r="B15" s="54">
        <v>55977</v>
      </c>
      <c r="C15" s="54">
        <v>55977</v>
      </c>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row>
    <row r="16" s="8" customFormat="1" ht="24" customHeight="1" spans="1:40">
      <c r="A16" s="50" t="s">
        <v>1586</v>
      </c>
      <c r="B16" s="54"/>
      <c r="C16" s="54">
        <f>C17+C18</f>
        <v>90201.09</v>
      </c>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row>
    <row r="17" s="8" customFormat="1" ht="24" customHeight="1" spans="1:40">
      <c r="A17" s="52" t="s">
        <v>1587</v>
      </c>
      <c r="B17" s="54"/>
      <c r="C17" s="54">
        <v>17386.09</v>
      </c>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row>
    <row r="18" s="8" customFormat="1" ht="24" customHeight="1" spans="1:40">
      <c r="A18" s="52" t="s">
        <v>1588</v>
      </c>
      <c r="B18" s="54"/>
      <c r="C18" s="54">
        <v>72815</v>
      </c>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row>
    <row r="19" s="8" customFormat="1" ht="24" customHeight="1" spans="1:40">
      <c r="A19" s="50" t="s">
        <v>1589</v>
      </c>
      <c r="B19" s="54"/>
      <c r="C19" s="55">
        <f>C20+C21</f>
        <v>20528.18717888</v>
      </c>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row>
    <row r="20" s="8" customFormat="1" ht="24" customHeight="1" spans="1:40">
      <c r="A20" s="52" t="s">
        <v>1590</v>
      </c>
      <c r="B20" s="54"/>
      <c r="C20" s="56">
        <v>5289.8765235</v>
      </c>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row>
    <row r="21" s="8" customFormat="1" ht="24" customHeight="1" spans="1:40">
      <c r="A21" s="52" t="s">
        <v>1591</v>
      </c>
      <c r="B21" s="54"/>
      <c r="C21" s="56">
        <v>15238.31065538</v>
      </c>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row>
    <row r="22" s="8" customFormat="1" ht="24" customHeight="1" spans="1:40">
      <c r="A22" s="50" t="s">
        <v>1592</v>
      </c>
      <c r="B22" s="53"/>
      <c r="C22" s="57">
        <f>C23+C24</f>
        <v>795582</v>
      </c>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row>
    <row r="23" s="8" customFormat="1" ht="24" customHeight="1" spans="1:40">
      <c r="A23" s="52" t="s">
        <v>1578</v>
      </c>
      <c r="B23" s="53"/>
      <c r="C23" s="58">
        <v>165721</v>
      </c>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row>
    <row r="24" s="8" customFormat="1" ht="24" customHeight="1" spans="1:40">
      <c r="A24" s="52" t="s">
        <v>1579</v>
      </c>
      <c r="B24" s="53"/>
      <c r="C24" s="59">
        <v>629861</v>
      </c>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row>
    <row r="25" s="8" customFormat="1" ht="24" customHeight="1" spans="1:40">
      <c r="A25" s="50" t="s">
        <v>1593</v>
      </c>
      <c r="B25" s="53"/>
      <c r="C25" s="57">
        <f>C26+C27</f>
        <v>857923.34</v>
      </c>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row>
    <row r="26" s="8" customFormat="1" ht="24" customHeight="1" spans="1:40">
      <c r="A26" s="52" t="s">
        <v>1578</v>
      </c>
      <c r="B26" s="53"/>
      <c r="C26" s="60">
        <v>166682</v>
      </c>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row>
    <row r="27" s="8" customFormat="1" ht="24" customHeight="1" spans="1:40">
      <c r="A27" s="52" t="s">
        <v>1579</v>
      </c>
      <c r="B27" s="53"/>
      <c r="C27" s="60">
        <v>691241.34</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row>
    <row r="28" s="34" customFormat="1" ht="24" customHeight="1" spans="1:3">
      <c r="A28" s="50" t="s">
        <v>1594</v>
      </c>
      <c r="B28" s="53"/>
      <c r="C28" s="53"/>
    </row>
    <row r="29" s="34" customFormat="1" ht="24" customHeight="1" spans="1:3">
      <c r="A29" s="52" t="s">
        <v>1595</v>
      </c>
      <c r="B29" s="60">
        <v>10</v>
      </c>
      <c r="C29" s="60">
        <v>10</v>
      </c>
    </row>
    <row r="30" s="34" customFormat="1" ht="24" customHeight="1" spans="1:3">
      <c r="A30" s="52" t="s">
        <v>1596</v>
      </c>
      <c r="B30" s="60">
        <v>15</v>
      </c>
      <c r="C30" s="60">
        <v>15</v>
      </c>
    </row>
    <row r="31" s="8" customFormat="1" ht="65" customHeight="1" spans="1:40">
      <c r="A31" s="24" t="s">
        <v>1597</v>
      </c>
      <c r="B31" s="24"/>
      <c r="C31" s="2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row>
    <row r="32" s="8" customFormat="1" ht="24" customHeight="1" spans="1:40">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row>
    <row r="33" s="8" customFormat="1" ht="24" customHeight="1" spans="1:40">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row>
    <row r="34" s="8" customFormat="1" ht="24" customHeight="1" spans="1:40">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row>
    <row r="35" s="8" customFormat="1" ht="24" customHeight="1" spans="1:40">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row>
    <row r="36" s="8" customFormat="1" ht="24" customHeight="1" spans="1:40">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row>
    <row r="37" s="8" customFormat="1" ht="24" customHeight="1" spans="1:40">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row>
    <row r="38" s="8" customFormat="1" ht="24" customHeight="1" spans="1:40">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row>
    <row r="39" s="8" customFormat="1" ht="24" customHeight="1" spans="1:40">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row>
    <row r="40" s="8" customFormat="1" ht="24" customHeight="1" spans="1:40">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row>
    <row r="41" s="8" customFormat="1" ht="24" customHeight="1" spans="1:40">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row>
    <row r="42" s="8" customFormat="1" ht="24" customHeight="1" spans="1:40">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row>
    <row r="43" s="8" customFormat="1" ht="24" customHeight="1" spans="1:40">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row>
    <row r="44" s="8" customFormat="1" ht="24" customHeight="1" spans="1:40">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row>
    <row r="45" s="8" customFormat="1" ht="24" customHeight="1" spans="1:40">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row>
    <row r="46" s="8" customFormat="1" ht="24" customHeight="1" spans="1:40">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row>
    <row r="47" s="8" customFormat="1" ht="24" customHeight="1" spans="1:40">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row>
    <row r="48" s="8" customFormat="1" ht="24" customHeight="1" spans="1:40">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row>
    <row r="49" s="8" customFormat="1" ht="24" customHeight="1" spans="1:40">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row>
    <row r="50" s="8" customFormat="1" ht="24" customHeight="1" spans="1:40">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row>
    <row r="51" s="8" customFormat="1" ht="24" customHeight="1" spans="1:40">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row>
    <row r="52" s="8" customFormat="1" ht="24" customHeight="1" spans="1:40">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row>
    <row r="53" s="8" customFormat="1" ht="24" customHeight="1" spans="1:40">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row>
    <row r="54" s="8" customFormat="1" ht="24" customHeight="1" spans="1:40">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row>
    <row r="55" s="8" customFormat="1" ht="24" customHeight="1" spans="1:40">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row>
    <row r="56" s="8" customFormat="1" ht="24" customHeight="1" spans="1:40">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row>
    <row r="57" s="8" customFormat="1" ht="24" customHeight="1" spans="1:40">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row>
    <row r="58" s="8" customFormat="1" ht="24" customHeight="1" spans="1:40">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row>
    <row r="59" s="8" customFormat="1" ht="24" customHeight="1" spans="1:40">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row>
    <row r="60" s="8" customFormat="1" ht="24" customHeight="1" spans="1:40">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row>
    <row r="61" s="8" customFormat="1" ht="24" customHeight="1" spans="1:40">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row>
    <row r="62" s="8" customFormat="1" ht="24" customHeight="1" spans="1:40">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row>
    <row r="63" s="8" customFormat="1" ht="24" customHeight="1" spans="1:40">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row>
    <row r="64" s="8" customFormat="1" ht="24" customHeight="1" spans="1:40">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row>
    <row r="65" s="8" customFormat="1" ht="24" customHeight="1" spans="1:40">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row>
    <row r="66" s="8" customFormat="1" ht="24" customHeight="1" spans="1:40">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row>
    <row r="67" s="8" customFormat="1" ht="24" customHeight="1" spans="1:40">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row>
    <row r="68" s="8" customFormat="1" ht="24" customHeight="1" spans="1:40">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row>
    <row r="69" s="8" customFormat="1" ht="24" customHeight="1" spans="1:40">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row>
    <row r="70" s="8" customFormat="1" ht="24" customHeight="1" spans="1:40">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row>
    <row r="71" s="8" customFormat="1" ht="24" customHeight="1" spans="1:40">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row>
    <row r="72" s="8" customFormat="1" ht="24" customHeight="1" spans="1:40">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row>
    <row r="73" s="8" customFormat="1" ht="24" customHeight="1" spans="1:40">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row>
    <row r="74" s="8" customFormat="1" ht="24" customHeight="1" spans="1:40">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row>
    <row r="75" s="8" customFormat="1" ht="24" customHeight="1" spans="1:40">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row>
    <row r="76" s="8" customFormat="1" ht="24" customHeight="1" spans="1:40">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row>
    <row r="77" s="8" customFormat="1" ht="24" customHeight="1" spans="1:40">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row>
    <row r="78" s="8" customFormat="1" ht="24" customHeight="1" spans="1:40">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row>
    <row r="79" s="8" customFormat="1" ht="24" customHeight="1" spans="1:40">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row>
    <row r="80" s="8" customFormat="1" ht="24" customHeight="1" spans="1:40">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row>
    <row r="81" s="8" customFormat="1" ht="24" customHeight="1" spans="1:40">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row>
  </sheetData>
  <mergeCells count="2">
    <mergeCell ref="A2:C2"/>
    <mergeCell ref="A31:C31"/>
  </mergeCells>
  <dataValidations count="1">
    <dataValidation type="decimal" operator="between" allowBlank="1" showInputMessage="1" showErrorMessage="1" sqref="C23">
      <formula1>-99999999999999</formula1>
      <formula2>99999999999999</formula2>
    </dataValidation>
  </dataValidations>
  <printOptions horizontalCentered="1"/>
  <pageMargins left="0.590277777777778" right="0.590277777777778" top="0.393055555555556" bottom="0.590277777777778" header="0.590277777777778" footer="0.393055555555556"/>
  <pageSetup paperSize="9" scale="93" firstPageNumber="0" orientation="portrait" blackAndWhite="1" useFirstPageNumber="1" horizontalDpi="600" verticalDpi="600"/>
  <headerFooter alignWithMargins="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80"/>
  <sheetViews>
    <sheetView showZeros="0" view="pageBreakPreview" zoomScaleNormal="100" workbookViewId="0">
      <selection activeCell="A4" sqref="A4"/>
    </sheetView>
  </sheetViews>
  <sheetFormatPr defaultColWidth="9" defaultRowHeight="13.5" customHeight="1"/>
  <cols>
    <col min="1" max="1" width="60.6666666666667" style="34" customWidth="1"/>
    <col min="2" max="2" width="28.1666666666667" style="35" customWidth="1"/>
    <col min="3" max="40" width="9" style="34"/>
    <col min="41" max="16384" width="9" style="8"/>
  </cols>
  <sheetData>
    <row r="1" s="11" customFormat="1" ht="24" customHeight="1" spans="1:2">
      <c r="A1" s="11" t="s">
        <v>1598</v>
      </c>
      <c r="B1" s="36"/>
    </row>
    <row r="2" s="32" customFormat="1" ht="42" customHeight="1" spans="1:2">
      <c r="A2" s="12" t="s">
        <v>1599</v>
      </c>
      <c r="B2" s="37"/>
    </row>
    <row r="3" s="13" customFormat="1" ht="27" customHeight="1" spans="2:2">
      <c r="B3" s="38" t="s">
        <v>107</v>
      </c>
    </row>
    <row r="4" s="33" customFormat="1" ht="30" customHeight="1" spans="1:2">
      <c r="A4" s="39" t="s">
        <v>1600</v>
      </c>
      <c r="B4" s="40" t="s">
        <v>1576</v>
      </c>
    </row>
    <row r="5" s="8" customFormat="1" ht="30" customHeight="1" spans="1:40">
      <c r="A5" s="41" t="s">
        <v>1601</v>
      </c>
      <c r="B5" s="40">
        <v>187046</v>
      </c>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row>
    <row r="6" s="8" customFormat="1" ht="30" customHeight="1" spans="1:40">
      <c r="A6" s="41" t="s">
        <v>1602</v>
      </c>
      <c r="B6" s="40">
        <v>187046</v>
      </c>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row>
    <row r="7" s="8" customFormat="1" ht="30" customHeight="1" spans="1:40">
      <c r="A7" s="41" t="s">
        <v>1603</v>
      </c>
      <c r="B7" s="42">
        <f>B8+B9</f>
        <v>88053.31065538</v>
      </c>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row>
    <row r="8" s="8" customFormat="1" ht="30" customHeight="1" spans="1:40">
      <c r="A8" s="43" t="s">
        <v>1604</v>
      </c>
      <c r="B8" s="44">
        <v>72815</v>
      </c>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row>
    <row r="9" s="8" customFormat="1" ht="30" customHeight="1" spans="1:40">
      <c r="A9" s="43" t="s">
        <v>1605</v>
      </c>
      <c r="B9" s="45">
        <v>15238.31065538</v>
      </c>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row>
    <row r="10" s="34" customFormat="1" ht="30" customHeight="1" spans="1:2">
      <c r="A10" s="41" t="s">
        <v>1606</v>
      </c>
      <c r="B10" s="40">
        <v>90809</v>
      </c>
    </row>
    <row r="11" s="34" customFormat="1" ht="30" customHeight="1" spans="1:2">
      <c r="A11" s="41" t="s">
        <v>1607</v>
      </c>
      <c r="B11" s="40">
        <v>15</v>
      </c>
    </row>
    <row r="12" s="34" customFormat="1" ht="30" customHeight="1" spans="1:2">
      <c r="A12" s="41" t="s">
        <v>1608</v>
      </c>
      <c r="B12" s="40">
        <v>3.18</v>
      </c>
    </row>
    <row r="13" s="34" customFormat="1" ht="82" customHeight="1" spans="1:6">
      <c r="A13" s="24" t="s">
        <v>1609</v>
      </c>
      <c r="B13" s="46"/>
      <c r="C13" s="47"/>
      <c r="D13" s="47"/>
      <c r="E13" s="47"/>
      <c r="F13" s="47"/>
    </row>
    <row r="14" s="8" customFormat="1" ht="24" customHeight="1" spans="1:40">
      <c r="A14" s="34"/>
      <c r="B14" s="35"/>
      <c r="C14" s="34"/>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row>
    <row r="15" s="8" customFormat="1" ht="24" customHeight="1" spans="1:40">
      <c r="A15" s="34"/>
      <c r="B15" s="35"/>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row>
    <row r="16" s="8" customFormat="1" ht="24" customHeight="1" spans="1:40">
      <c r="A16" s="34"/>
      <c r="B16" s="35"/>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row>
    <row r="17" s="8" customFormat="1" ht="24" customHeight="1" spans="1:40">
      <c r="A17" s="34"/>
      <c r="B17" s="35"/>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row>
    <row r="18" s="8" customFormat="1" ht="24" customHeight="1" spans="1:40">
      <c r="A18" s="34"/>
      <c r="B18" s="35"/>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row>
    <row r="19" s="8" customFormat="1" ht="24" customHeight="1" spans="1:40">
      <c r="A19" s="34"/>
      <c r="B19" s="35"/>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row>
    <row r="20" s="8" customFormat="1" ht="24" customHeight="1" spans="1:40">
      <c r="A20" s="34"/>
      <c r="B20" s="35"/>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row>
    <row r="21" s="8" customFormat="1" ht="24" customHeight="1" spans="1:40">
      <c r="A21" s="34"/>
      <c r="B21" s="35"/>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row>
    <row r="22" s="8" customFormat="1" ht="24" customHeight="1" spans="1:40">
      <c r="A22" s="34"/>
      <c r="B22" s="35"/>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row>
    <row r="23" s="8" customFormat="1" ht="24" customHeight="1" spans="1:40">
      <c r="A23" s="34"/>
      <c r="B23" s="35"/>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row>
    <row r="24" s="8" customFormat="1" ht="24" customHeight="1" spans="1:40">
      <c r="A24" s="34"/>
      <c r="B24" s="35"/>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row>
    <row r="25" s="8" customFormat="1" ht="24" customHeight="1" spans="1:40">
      <c r="A25" s="34"/>
      <c r="B25" s="35"/>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row>
    <row r="26" s="8" customFormat="1" ht="24" customHeight="1" spans="1:40">
      <c r="A26" s="34"/>
      <c r="B26" s="35"/>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row>
    <row r="27" s="8" customFormat="1" ht="24" customHeight="1" spans="1:40">
      <c r="A27" s="34"/>
      <c r="B27" s="35"/>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row>
    <row r="28" s="8" customFormat="1" ht="24" customHeight="1" spans="1:40">
      <c r="A28" s="34"/>
      <c r="B28" s="35"/>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row>
    <row r="29" s="8" customFormat="1" ht="24" customHeight="1" spans="1:40">
      <c r="A29" s="34"/>
      <c r="B29" s="35"/>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row>
    <row r="30" s="8" customFormat="1" ht="24" customHeight="1" spans="1:40">
      <c r="A30" s="34"/>
      <c r="B30" s="35"/>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row>
    <row r="31" s="8" customFormat="1" ht="24" customHeight="1" spans="1:40">
      <c r="A31" s="34"/>
      <c r="B31" s="35"/>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row>
    <row r="32" s="8" customFormat="1" ht="24" customHeight="1" spans="1:40">
      <c r="A32" s="34"/>
      <c r="B32" s="35"/>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row>
    <row r="33" s="8" customFormat="1" ht="24" customHeight="1" spans="1:40">
      <c r="A33" s="34"/>
      <c r="B33" s="35"/>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row>
    <row r="34" s="8" customFormat="1" ht="24" customHeight="1" spans="1:40">
      <c r="A34" s="34"/>
      <c r="B34" s="35"/>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row>
    <row r="35" s="8" customFormat="1" ht="24" customHeight="1" spans="1:40">
      <c r="A35" s="34"/>
      <c r="B35" s="35"/>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row>
    <row r="36" s="8" customFormat="1" ht="24" customHeight="1" spans="1:40">
      <c r="A36" s="34"/>
      <c r="B36" s="35"/>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row>
    <row r="37" s="8" customFormat="1" ht="24" customHeight="1" spans="1:40">
      <c r="A37" s="34"/>
      <c r="B37" s="35"/>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row>
    <row r="38" s="8" customFormat="1" ht="24" customHeight="1" spans="1:40">
      <c r="A38" s="34"/>
      <c r="B38" s="35"/>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row>
    <row r="39" s="8" customFormat="1" ht="24" customHeight="1" spans="1:40">
      <c r="A39" s="34"/>
      <c r="B39" s="35"/>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row>
    <row r="40" s="8" customFormat="1" ht="24" customHeight="1" spans="1:40">
      <c r="A40" s="34"/>
      <c r="B40" s="35"/>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row>
    <row r="41" s="8" customFormat="1" ht="24" customHeight="1" spans="1:40">
      <c r="A41" s="34"/>
      <c r="B41" s="35"/>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row>
    <row r="42" s="8" customFormat="1" ht="24" customHeight="1" spans="1:40">
      <c r="A42" s="34"/>
      <c r="B42" s="35"/>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row>
    <row r="43" s="8" customFormat="1" ht="24" customHeight="1" spans="1:40">
      <c r="A43" s="34"/>
      <c r="B43" s="35"/>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row>
    <row r="44" s="8" customFormat="1" ht="24" customHeight="1" spans="1:40">
      <c r="A44" s="34"/>
      <c r="B44" s="35"/>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row>
    <row r="45" s="8" customFormat="1" ht="24" customHeight="1" spans="1:40">
      <c r="A45" s="34"/>
      <c r="B45" s="35"/>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row>
    <row r="46" s="8" customFormat="1" ht="24" customHeight="1" spans="1:40">
      <c r="A46" s="34"/>
      <c r="B46" s="35"/>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row>
    <row r="47" s="8" customFormat="1" ht="24" customHeight="1" spans="1:40">
      <c r="A47" s="34"/>
      <c r="B47" s="35"/>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row>
    <row r="48" s="8" customFormat="1" ht="24" customHeight="1" spans="1:40">
      <c r="A48" s="34"/>
      <c r="B48" s="35"/>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row>
    <row r="49" s="8" customFormat="1" ht="24" customHeight="1" spans="1:40">
      <c r="A49" s="34"/>
      <c r="B49" s="35"/>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row>
    <row r="50" s="8" customFormat="1" ht="24" customHeight="1" spans="1:40">
      <c r="A50" s="34"/>
      <c r="B50" s="35"/>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row>
    <row r="51" s="8" customFormat="1" ht="24" customHeight="1" spans="1:40">
      <c r="A51" s="34"/>
      <c r="B51" s="35"/>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row>
    <row r="52" s="8" customFormat="1" ht="24" customHeight="1" spans="1:40">
      <c r="A52" s="34"/>
      <c r="B52" s="35"/>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row>
    <row r="53" s="8" customFormat="1" ht="24" customHeight="1" spans="1:40">
      <c r="A53" s="34"/>
      <c r="B53" s="35"/>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row>
    <row r="54" s="8" customFormat="1" ht="24" customHeight="1" spans="1:40">
      <c r="A54" s="34"/>
      <c r="B54" s="35"/>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row>
    <row r="55" s="8" customFormat="1" ht="24" customHeight="1" spans="1:40">
      <c r="A55" s="34"/>
      <c r="B55" s="35"/>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row>
    <row r="56" s="8" customFormat="1" ht="24" customHeight="1" spans="1:40">
      <c r="A56" s="34"/>
      <c r="B56" s="35"/>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row>
    <row r="57" s="8" customFormat="1" ht="24" customHeight="1" spans="1:40">
      <c r="A57" s="34"/>
      <c r="B57" s="35"/>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row>
    <row r="58" s="8" customFormat="1" ht="24" customHeight="1" spans="1:40">
      <c r="A58" s="34"/>
      <c r="B58" s="35"/>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row>
    <row r="59" s="8" customFormat="1" ht="24" customHeight="1" spans="1:40">
      <c r="A59" s="34"/>
      <c r="B59" s="35"/>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row>
    <row r="60" s="8" customFormat="1" ht="24" customHeight="1" spans="1:40">
      <c r="A60" s="34"/>
      <c r="B60" s="35"/>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row>
    <row r="61" s="8" customFormat="1" ht="24" customHeight="1" spans="1:40">
      <c r="A61" s="34"/>
      <c r="B61" s="35"/>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row>
    <row r="62" s="8" customFormat="1" ht="24" customHeight="1" spans="1:40">
      <c r="A62" s="34"/>
      <c r="B62" s="35"/>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row>
    <row r="63" s="8" customFormat="1" ht="24" customHeight="1" spans="1:40">
      <c r="A63" s="34"/>
      <c r="B63" s="35"/>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row>
    <row r="64" s="8" customFormat="1" ht="24" customHeight="1" spans="1:40">
      <c r="A64" s="34"/>
      <c r="B64" s="35"/>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row>
    <row r="65" s="8" customFormat="1" ht="24" customHeight="1" spans="1:40">
      <c r="A65" s="34"/>
      <c r="B65" s="35"/>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row>
    <row r="66" s="8" customFormat="1" ht="24" customHeight="1" spans="1:40">
      <c r="A66" s="34"/>
      <c r="B66" s="35"/>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row>
    <row r="67" s="8" customFormat="1" ht="24" customHeight="1" spans="1:40">
      <c r="A67" s="34"/>
      <c r="B67" s="35"/>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row>
    <row r="68" s="8" customFormat="1" ht="24" customHeight="1" spans="1:40">
      <c r="A68" s="34"/>
      <c r="B68" s="35"/>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row>
    <row r="69" s="8" customFormat="1" ht="24" customHeight="1" spans="1:40">
      <c r="A69" s="34"/>
      <c r="B69" s="35"/>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row>
    <row r="70" s="8" customFormat="1" ht="24" customHeight="1" spans="1:40">
      <c r="A70" s="34"/>
      <c r="B70" s="35"/>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row>
    <row r="71" s="8" customFormat="1" ht="24" customHeight="1" spans="1:40">
      <c r="A71" s="34"/>
      <c r="B71" s="35"/>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row>
    <row r="72" s="8" customFormat="1" ht="24" customHeight="1" spans="1:40">
      <c r="A72" s="34"/>
      <c r="B72" s="35"/>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row>
    <row r="73" s="8" customFormat="1" ht="24" customHeight="1" spans="1:40">
      <c r="A73" s="34"/>
      <c r="B73" s="35"/>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row>
    <row r="74" s="8" customFormat="1" ht="24" customHeight="1" spans="1:40">
      <c r="A74" s="34"/>
      <c r="B74" s="35"/>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row>
    <row r="75" s="8" customFormat="1" ht="24" customHeight="1" spans="1:40">
      <c r="A75" s="34"/>
      <c r="B75" s="35"/>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row>
    <row r="76" s="8" customFormat="1" ht="24" customHeight="1" spans="1:40">
      <c r="A76" s="34"/>
      <c r="B76" s="35"/>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row>
    <row r="77" s="8" customFormat="1" ht="24" customHeight="1" spans="1:40">
      <c r="A77" s="34"/>
      <c r="B77" s="35"/>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row>
    <row r="78" s="8" customFormat="1" ht="24" customHeight="1" spans="1:40">
      <c r="A78" s="34"/>
      <c r="B78" s="35"/>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row>
    <row r="79" s="8" customFormat="1" ht="24" customHeight="1" spans="1:40">
      <c r="A79" s="34"/>
      <c r="B79" s="35"/>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row>
    <row r="80" s="8" customFormat="1" ht="24" customHeight="1" spans="1:40">
      <c r="A80" s="34"/>
      <c r="B80" s="35"/>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row>
  </sheetData>
  <mergeCells count="2">
    <mergeCell ref="A2:B2"/>
    <mergeCell ref="A13:B1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105"/>
  <sheetViews>
    <sheetView showZeros="0" tabSelected="1" view="pageBreakPreview" zoomScaleNormal="100" topLeftCell="A20" workbookViewId="0">
      <selection activeCell="C23" sqref="C23"/>
    </sheetView>
  </sheetViews>
  <sheetFormatPr defaultColWidth="9" defaultRowHeight="13.5" customHeight="1"/>
  <cols>
    <col min="1" max="1" width="10.6666666666667" style="9" customWidth="1"/>
    <col min="2" max="2" width="18.75" style="10" customWidth="1"/>
    <col min="3" max="3" width="20" style="9" customWidth="1"/>
    <col min="4" max="7" width="13" style="9" customWidth="1"/>
    <col min="8" max="8" width="14.6666666666667" style="9" customWidth="1"/>
    <col min="9" max="40" width="9" style="5"/>
    <col min="41" max="16384" width="9" style="7"/>
  </cols>
  <sheetData>
    <row r="1" s="1" customFormat="1" ht="24" customHeight="1" spans="1:8">
      <c r="A1" s="11" t="s">
        <v>1610</v>
      </c>
      <c r="B1" s="11"/>
      <c r="C1" s="11"/>
      <c r="D1" s="11"/>
      <c r="E1" s="11"/>
      <c r="F1" s="11"/>
      <c r="G1" s="11"/>
      <c r="H1" s="11"/>
    </row>
    <row r="2" s="2" customFormat="1" ht="42" customHeight="1" spans="1:8">
      <c r="A2" s="12" t="s">
        <v>1611</v>
      </c>
      <c r="B2" s="12"/>
      <c r="C2" s="12"/>
      <c r="D2" s="12"/>
      <c r="E2" s="12"/>
      <c r="F2" s="12"/>
      <c r="G2" s="12"/>
      <c r="H2" s="12"/>
    </row>
    <row r="3" s="3" customFormat="1" ht="27" customHeight="1" spans="1:8">
      <c r="A3" s="13"/>
      <c r="B3" s="14"/>
      <c r="C3" s="14"/>
      <c r="D3" s="14"/>
      <c r="E3" s="14"/>
      <c r="F3" s="14"/>
      <c r="G3" s="27"/>
      <c r="H3" s="27" t="s">
        <v>107</v>
      </c>
    </row>
    <row r="4" s="4" customFormat="1" ht="30" customHeight="1" spans="1:8">
      <c r="A4" s="15" t="s">
        <v>1612</v>
      </c>
      <c r="B4" s="16" t="s">
        <v>1613</v>
      </c>
      <c r="C4" s="16" t="s">
        <v>1614</v>
      </c>
      <c r="D4" s="16" t="s">
        <v>1615</v>
      </c>
      <c r="E4" s="16" t="s">
        <v>1616</v>
      </c>
      <c r="F4" s="16" t="s">
        <v>1617</v>
      </c>
      <c r="G4" s="16" t="s">
        <v>1618</v>
      </c>
      <c r="H4" s="16" t="s">
        <v>1619</v>
      </c>
    </row>
    <row r="5" s="5" customFormat="1" ht="54" customHeight="1" spans="1:8">
      <c r="A5" s="17" t="s">
        <v>1620</v>
      </c>
      <c r="B5" s="18" t="s">
        <v>1621</v>
      </c>
      <c r="C5" s="19" t="s">
        <v>1622</v>
      </c>
      <c r="D5" s="19" t="s">
        <v>1623</v>
      </c>
      <c r="E5" s="19" t="s">
        <v>1623</v>
      </c>
      <c r="F5" s="17" t="s">
        <v>1624</v>
      </c>
      <c r="G5" s="28">
        <v>1500</v>
      </c>
      <c r="H5" s="29" t="s">
        <v>1625</v>
      </c>
    </row>
    <row r="6" s="5" customFormat="1" ht="62" customHeight="1" spans="1:8">
      <c r="A6" s="17" t="s">
        <v>1620</v>
      </c>
      <c r="B6" s="18" t="s">
        <v>1626</v>
      </c>
      <c r="C6" s="19" t="s">
        <v>1627</v>
      </c>
      <c r="D6" s="19" t="s">
        <v>1628</v>
      </c>
      <c r="E6" s="19" t="s">
        <v>1629</v>
      </c>
      <c r="F6" s="17" t="s">
        <v>1624</v>
      </c>
      <c r="G6" s="28">
        <v>1000</v>
      </c>
      <c r="H6" s="29" t="s">
        <v>1630</v>
      </c>
    </row>
    <row r="7" s="5" customFormat="1" ht="54" customHeight="1" spans="1:8">
      <c r="A7" s="17" t="s">
        <v>1620</v>
      </c>
      <c r="B7" s="18" t="s">
        <v>1631</v>
      </c>
      <c r="C7" s="19" t="s">
        <v>1632</v>
      </c>
      <c r="D7" s="19" t="s">
        <v>1628</v>
      </c>
      <c r="E7" s="19" t="s">
        <v>1629</v>
      </c>
      <c r="F7" s="17" t="s">
        <v>1624</v>
      </c>
      <c r="G7" s="28">
        <v>380</v>
      </c>
      <c r="H7" s="29" t="s">
        <v>1630</v>
      </c>
    </row>
    <row r="8" s="5" customFormat="1" ht="72" customHeight="1" spans="1:8">
      <c r="A8" s="17" t="s">
        <v>1620</v>
      </c>
      <c r="B8" s="18" t="s">
        <v>1633</v>
      </c>
      <c r="C8" s="19" t="s">
        <v>1627</v>
      </c>
      <c r="D8" s="19" t="s">
        <v>1628</v>
      </c>
      <c r="E8" s="19" t="s">
        <v>1629</v>
      </c>
      <c r="F8" s="17" t="s">
        <v>1624</v>
      </c>
      <c r="G8" s="28">
        <v>800</v>
      </c>
      <c r="H8" s="29" t="s">
        <v>1630</v>
      </c>
    </row>
    <row r="9" s="5" customFormat="1" ht="54" customHeight="1" spans="1:8">
      <c r="A9" s="17" t="s">
        <v>1620</v>
      </c>
      <c r="B9" s="18" t="s">
        <v>1634</v>
      </c>
      <c r="C9" s="19" t="s">
        <v>1622</v>
      </c>
      <c r="D9" s="19" t="s">
        <v>1628</v>
      </c>
      <c r="E9" s="19" t="s">
        <v>1635</v>
      </c>
      <c r="F9" s="17" t="s">
        <v>1624</v>
      </c>
      <c r="G9" s="28">
        <v>200</v>
      </c>
      <c r="H9" s="29" t="s">
        <v>1630</v>
      </c>
    </row>
    <row r="10" s="5" customFormat="1" ht="54" customHeight="1" spans="1:8">
      <c r="A10" s="17" t="s">
        <v>1620</v>
      </c>
      <c r="B10" s="18" t="s">
        <v>1636</v>
      </c>
      <c r="C10" s="19" t="s">
        <v>1622</v>
      </c>
      <c r="D10" s="19" t="s">
        <v>1637</v>
      </c>
      <c r="E10" s="19" t="s">
        <v>1637</v>
      </c>
      <c r="F10" s="17" t="s">
        <v>1624</v>
      </c>
      <c r="G10" s="28">
        <v>220</v>
      </c>
      <c r="H10" s="29" t="s">
        <v>1630</v>
      </c>
    </row>
    <row r="11" s="5" customFormat="1" ht="54" customHeight="1" spans="1:8">
      <c r="A11" s="17" t="s">
        <v>1620</v>
      </c>
      <c r="B11" s="18" t="s">
        <v>1638</v>
      </c>
      <c r="C11" s="19" t="s">
        <v>1622</v>
      </c>
      <c r="D11" s="19" t="s">
        <v>1639</v>
      </c>
      <c r="E11" s="19" t="s">
        <v>1639</v>
      </c>
      <c r="F11" s="17" t="s">
        <v>1624</v>
      </c>
      <c r="G11" s="28">
        <v>100</v>
      </c>
      <c r="H11" s="29" t="s">
        <v>1630</v>
      </c>
    </row>
    <row r="12" s="5" customFormat="1" ht="54" customHeight="1" spans="1:8">
      <c r="A12" s="17" t="s">
        <v>1620</v>
      </c>
      <c r="B12" s="18" t="s">
        <v>1640</v>
      </c>
      <c r="C12" s="19" t="s">
        <v>1622</v>
      </c>
      <c r="D12" s="19" t="s">
        <v>1639</v>
      </c>
      <c r="E12" s="19" t="s">
        <v>1639</v>
      </c>
      <c r="F12" s="17" t="s">
        <v>1624</v>
      </c>
      <c r="G12" s="28">
        <v>70</v>
      </c>
      <c r="H12" s="29" t="s">
        <v>1630</v>
      </c>
    </row>
    <row r="13" s="5" customFormat="1" ht="54" customHeight="1" spans="1:8">
      <c r="A13" s="17" t="s">
        <v>1620</v>
      </c>
      <c r="B13" s="18" t="s">
        <v>1641</v>
      </c>
      <c r="C13" s="19" t="s">
        <v>1622</v>
      </c>
      <c r="D13" s="19" t="s">
        <v>1642</v>
      </c>
      <c r="E13" s="19" t="s">
        <v>1642</v>
      </c>
      <c r="F13" s="17" t="s">
        <v>1624</v>
      </c>
      <c r="G13" s="28">
        <v>130</v>
      </c>
      <c r="H13" s="29" t="s">
        <v>1630</v>
      </c>
    </row>
    <row r="14" s="5" customFormat="1" ht="54" customHeight="1" spans="1:8">
      <c r="A14" s="17" t="s">
        <v>1620</v>
      </c>
      <c r="B14" s="18" t="s">
        <v>1643</v>
      </c>
      <c r="C14" s="19" t="s">
        <v>1644</v>
      </c>
      <c r="D14" s="19" t="s">
        <v>1645</v>
      </c>
      <c r="E14" s="19" t="s">
        <v>1646</v>
      </c>
      <c r="F14" s="17" t="s">
        <v>1624</v>
      </c>
      <c r="G14" s="28">
        <v>100</v>
      </c>
      <c r="H14" s="29" t="s">
        <v>1630</v>
      </c>
    </row>
    <row r="15" s="5" customFormat="1" ht="54" customHeight="1" spans="1:8">
      <c r="A15" s="17" t="s">
        <v>1620</v>
      </c>
      <c r="B15" s="20" t="s">
        <v>1647</v>
      </c>
      <c r="C15" s="21" t="s">
        <v>1622</v>
      </c>
      <c r="D15" s="20" t="s">
        <v>1648</v>
      </c>
      <c r="E15" s="20" t="s">
        <v>1649</v>
      </c>
      <c r="F15" s="17" t="s">
        <v>1650</v>
      </c>
      <c r="G15" s="30">
        <v>1500</v>
      </c>
      <c r="H15" s="29" t="s">
        <v>1651</v>
      </c>
    </row>
    <row r="16" s="5" customFormat="1" ht="54" customHeight="1" spans="1:8">
      <c r="A16" s="17" t="s">
        <v>1620</v>
      </c>
      <c r="B16" s="20" t="s">
        <v>1652</v>
      </c>
      <c r="C16" s="22" t="s">
        <v>1622</v>
      </c>
      <c r="D16" s="20" t="s">
        <v>1653</v>
      </c>
      <c r="E16" s="20" t="s">
        <v>1629</v>
      </c>
      <c r="F16" s="17" t="s">
        <v>1650</v>
      </c>
      <c r="G16" s="30">
        <v>6100</v>
      </c>
      <c r="H16" s="29" t="s">
        <v>1651</v>
      </c>
    </row>
    <row r="17" s="5" customFormat="1" ht="54" customHeight="1" spans="1:8">
      <c r="A17" s="17" t="s">
        <v>1620</v>
      </c>
      <c r="B17" s="20" t="s">
        <v>1654</v>
      </c>
      <c r="C17" s="22" t="s">
        <v>1655</v>
      </c>
      <c r="D17" s="20" t="s">
        <v>1645</v>
      </c>
      <c r="E17" s="20" t="s">
        <v>1656</v>
      </c>
      <c r="F17" s="17" t="s">
        <v>1650</v>
      </c>
      <c r="G17" s="30">
        <v>17100</v>
      </c>
      <c r="H17" s="29" t="s">
        <v>1651</v>
      </c>
    </row>
    <row r="18" s="5" customFormat="1" ht="54" customHeight="1" spans="1:8">
      <c r="A18" s="17" t="s">
        <v>1620</v>
      </c>
      <c r="B18" s="20" t="s">
        <v>1657</v>
      </c>
      <c r="C18" s="22" t="s">
        <v>1658</v>
      </c>
      <c r="D18" s="20" t="s">
        <v>1659</v>
      </c>
      <c r="E18" s="20" t="s">
        <v>1659</v>
      </c>
      <c r="F18" s="17" t="s">
        <v>1650</v>
      </c>
      <c r="G18" s="30">
        <v>3200</v>
      </c>
      <c r="H18" s="29" t="s">
        <v>1660</v>
      </c>
    </row>
    <row r="19" s="5" customFormat="1" ht="54" customHeight="1" spans="1:8">
      <c r="A19" s="17" t="s">
        <v>1620</v>
      </c>
      <c r="B19" s="20" t="s">
        <v>1661</v>
      </c>
      <c r="C19" s="22" t="s">
        <v>1662</v>
      </c>
      <c r="D19" s="20" t="s">
        <v>1628</v>
      </c>
      <c r="E19" s="20" t="s">
        <v>1629</v>
      </c>
      <c r="F19" s="17" t="s">
        <v>1650</v>
      </c>
      <c r="G19" s="30">
        <v>5000</v>
      </c>
      <c r="H19" s="29" t="s">
        <v>1663</v>
      </c>
    </row>
    <row r="20" s="5" customFormat="1" ht="54" customHeight="1" spans="1:8">
      <c r="A20" s="17" t="s">
        <v>1620</v>
      </c>
      <c r="B20" s="20" t="s">
        <v>1664</v>
      </c>
      <c r="C20" s="22" t="s">
        <v>1665</v>
      </c>
      <c r="D20" s="20" t="s">
        <v>1666</v>
      </c>
      <c r="E20" s="20" t="s">
        <v>1629</v>
      </c>
      <c r="F20" s="17" t="s">
        <v>1650</v>
      </c>
      <c r="G20" s="30">
        <v>700</v>
      </c>
      <c r="H20" s="29" t="s">
        <v>1663</v>
      </c>
    </row>
    <row r="21" s="5" customFormat="1" ht="54" customHeight="1" spans="1:8">
      <c r="A21" s="17" t="s">
        <v>1620</v>
      </c>
      <c r="B21" s="20" t="s">
        <v>1667</v>
      </c>
      <c r="C21" s="22" t="s">
        <v>1662</v>
      </c>
      <c r="D21" s="20" t="s">
        <v>1645</v>
      </c>
      <c r="E21" s="20" t="s">
        <v>1629</v>
      </c>
      <c r="F21" s="17" t="s">
        <v>1650</v>
      </c>
      <c r="G21" s="30">
        <v>1000</v>
      </c>
      <c r="H21" s="29" t="s">
        <v>1663</v>
      </c>
    </row>
    <row r="22" s="5" customFormat="1" ht="54" customHeight="1" spans="1:8">
      <c r="A22" s="17" t="s">
        <v>1620</v>
      </c>
      <c r="B22" s="20" t="s">
        <v>1668</v>
      </c>
      <c r="C22" s="22" t="s">
        <v>1669</v>
      </c>
      <c r="D22" s="20" t="s">
        <v>1645</v>
      </c>
      <c r="E22" s="20" t="s">
        <v>1670</v>
      </c>
      <c r="F22" s="17" t="s">
        <v>1650</v>
      </c>
      <c r="G22" s="30">
        <v>1800</v>
      </c>
      <c r="H22" s="29" t="s">
        <v>1663</v>
      </c>
    </row>
    <row r="23" s="5" customFormat="1" ht="54" customHeight="1" spans="1:8">
      <c r="A23" s="17" t="s">
        <v>1620</v>
      </c>
      <c r="B23" s="20" t="s">
        <v>1671</v>
      </c>
      <c r="C23" s="22" t="s">
        <v>1672</v>
      </c>
      <c r="D23" s="20" t="s">
        <v>1645</v>
      </c>
      <c r="E23" s="20" t="s">
        <v>1673</v>
      </c>
      <c r="F23" s="17" t="s">
        <v>1650</v>
      </c>
      <c r="G23" s="30">
        <v>4000</v>
      </c>
      <c r="H23" s="29" t="s">
        <v>1625</v>
      </c>
    </row>
    <row r="24" s="5" customFormat="1" ht="54" customHeight="1" spans="1:8">
      <c r="A24" s="17" t="s">
        <v>1620</v>
      </c>
      <c r="B24" s="20" t="s">
        <v>1674</v>
      </c>
      <c r="C24" s="22" t="s">
        <v>1675</v>
      </c>
      <c r="D24" s="20" t="s">
        <v>1648</v>
      </c>
      <c r="E24" s="20" t="s">
        <v>1676</v>
      </c>
      <c r="F24" s="17" t="s">
        <v>1650</v>
      </c>
      <c r="G24" s="30">
        <v>18000</v>
      </c>
      <c r="H24" s="29" t="s">
        <v>1625</v>
      </c>
    </row>
    <row r="25" s="5" customFormat="1" ht="54" customHeight="1" spans="1:8">
      <c r="A25" s="17" t="s">
        <v>1620</v>
      </c>
      <c r="B25" s="20" t="s">
        <v>1677</v>
      </c>
      <c r="C25" s="22" t="s">
        <v>1678</v>
      </c>
      <c r="D25" s="20" t="s">
        <v>1679</v>
      </c>
      <c r="E25" s="20" t="s">
        <v>1680</v>
      </c>
      <c r="F25" s="17" t="s">
        <v>1650</v>
      </c>
      <c r="G25" s="30">
        <v>100</v>
      </c>
      <c r="H25" s="29" t="s">
        <v>1663</v>
      </c>
    </row>
    <row r="26" s="5" customFormat="1" ht="54" customHeight="1" spans="1:8">
      <c r="A26" s="17" t="s">
        <v>1620</v>
      </c>
      <c r="B26" s="20" t="s">
        <v>1681</v>
      </c>
      <c r="C26" s="22" t="s">
        <v>1665</v>
      </c>
      <c r="D26" s="20" t="s">
        <v>1682</v>
      </c>
      <c r="E26" s="20" t="s">
        <v>1683</v>
      </c>
      <c r="F26" s="17" t="s">
        <v>1650</v>
      </c>
      <c r="G26" s="30">
        <v>1179</v>
      </c>
      <c r="H26" s="29" t="s">
        <v>1625</v>
      </c>
    </row>
    <row r="27" s="5" customFormat="1" ht="54" customHeight="1" spans="1:8">
      <c r="A27" s="17" t="s">
        <v>1620</v>
      </c>
      <c r="B27" s="20" t="s">
        <v>1684</v>
      </c>
      <c r="C27" s="22" t="s">
        <v>1685</v>
      </c>
      <c r="D27" s="20" t="s">
        <v>1648</v>
      </c>
      <c r="E27" s="20" t="s">
        <v>1659</v>
      </c>
      <c r="F27" s="17" t="s">
        <v>1650</v>
      </c>
      <c r="G27" s="30">
        <v>10000</v>
      </c>
      <c r="H27" s="29" t="s">
        <v>1686</v>
      </c>
    </row>
    <row r="28" s="5" customFormat="1" ht="54" customHeight="1" spans="1:8">
      <c r="A28" s="17" t="s">
        <v>1620</v>
      </c>
      <c r="B28" s="20" t="s">
        <v>1687</v>
      </c>
      <c r="C28" s="22" t="s">
        <v>1688</v>
      </c>
      <c r="D28" s="20" t="s">
        <v>1628</v>
      </c>
      <c r="E28" s="20" t="s">
        <v>1629</v>
      </c>
      <c r="F28" s="17" t="s">
        <v>1650</v>
      </c>
      <c r="G28" s="30">
        <v>11000</v>
      </c>
      <c r="H28" s="29" t="s">
        <v>1686</v>
      </c>
    </row>
    <row r="29" s="5" customFormat="1" ht="54" customHeight="1" spans="1:8">
      <c r="A29" s="17" t="s">
        <v>1620</v>
      </c>
      <c r="B29" s="20" t="s">
        <v>1689</v>
      </c>
      <c r="C29" s="22" t="s">
        <v>1688</v>
      </c>
      <c r="D29" s="20" t="s">
        <v>1628</v>
      </c>
      <c r="E29" s="20" t="s">
        <v>1629</v>
      </c>
      <c r="F29" s="17" t="s">
        <v>1650</v>
      </c>
      <c r="G29" s="30">
        <v>3000</v>
      </c>
      <c r="H29" s="29" t="s">
        <v>1686</v>
      </c>
    </row>
    <row r="30" s="5" customFormat="1" ht="54" customHeight="1" spans="1:8">
      <c r="A30" s="17" t="s">
        <v>1620</v>
      </c>
      <c r="B30" s="20" t="s">
        <v>1690</v>
      </c>
      <c r="C30" s="22" t="s">
        <v>1691</v>
      </c>
      <c r="D30" s="20" t="s">
        <v>1628</v>
      </c>
      <c r="E30" s="20" t="s">
        <v>1659</v>
      </c>
      <c r="F30" s="17" t="s">
        <v>1650</v>
      </c>
      <c r="G30" s="30">
        <v>1500</v>
      </c>
      <c r="H30" s="29" t="s">
        <v>1686</v>
      </c>
    </row>
    <row r="31" s="5" customFormat="1" ht="54" customHeight="1" spans="1:8">
      <c r="A31" s="17" t="s">
        <v>1620</v>
      </c>
      <c r="B31" s="20" t="s">
        <v>1692</v>
      </c>
      <c r="C31" s="22" t="s">
        <v>1693</v>
      </c>
      <c r="D31" s="20" t="s">
        <v>1694</v>
      </c>
      <c r="E31" s="20" t="s">
        <v>1659</v>
      </c>
      <c r="F31" s="17" t="s">
        <v>1650</v>
      </c>
      <c r="G31" s="30">
        <v>2350</v>
      </c>
      <c r="H31" s="29" t="s">
        <v>1686</v>
      </c>
    </row>
    <row r="32" s="5" customFormat="1" ht="54" customHeight="1" spans="1:8">
      <c r="A32" s="17" t="s">
        <v>1620</v>
      </c>
      <c r="B32" s="20" t="s">
        <v>1695</v>
      </c>
      <c r="C32" s="22" t="s">
        <v>1696</v>
      </c>
      <c r="D32" s="20" t="s">
        <v>1628</v>
      </c>
      <c r="E32" s="20" t="s">
        <v>1629</v>
      </c>
      <c r="F32" s="17" t="s">
        <v>1650</v>
      </c>
      <c r="G32" s="30">
        <v>1700</v>
      </c>
      <c r="H32" s="29" t="s">
        <v>1663</v>
      </c>
    </row>
    <row r="33" s="5" customFormat="1" ht="54" customHeight="1" spans="1:8">
      <c r="A33" s="17" t="s">
        <v>1620</v>
      </c>
      <c r="B33" s="20" t="s">
        <v>1697</v>
      </c>
      <c r="C33" s="22" t="s">
        <v>1698</v>
      </c>
      <c r="D33" s="23" t="s">
        <v>1699</v>
      </c>
      <c r="E33" s="23" t="s">
        <v>1699</v>
      </c>
      <c r="F33" s="17" t="s">
        <v>1650</v>
      </c>
      <c r="G33" s="30">
        <v>1580</v>
      </c>
      <c r="H33" s="29" t="s">
        <v>1686</v>
      </c>
    </row>
    <row r="34" s="5" customFormat="1" ht="54" customHeight="1" spans="1:8">
      <c r="A34" s="24" t="s">
        <v>1700</v>
      </c>
      <c r="B34" s="24"/>
      <c r="C34" s="24"/>
      <c r="D34" s="24"/>
      <c r="E34" s="24"/>
      <c r="F34" s="24"/>
      <c r="G34" s="24"/>
      <c r="H34" s="24"/>
    </row>
    <row r="35" s="6" customFormat="1" ht="24" customHeight="1" spans="1:40">
      <c r="A35" s="25"/>
      <c r="B35" s="26"/>
      <c r="C35" s="25"/>
      <c r="D35" s="25"/>
      <c r="E35" s="25"/>
      <c r="F35" s="25"/>
      <c r="G35" s="25"/>
      <c r="H35" s="25"/>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row>
    <row r="36" s="7" customFormat="1" ht="24" customHeight="1" spans="1:40">
      <c r="A36" s="9"/>
      <c r="B36" s="10"/>
      <c r="C36" s="9"/>
      <c r="D36" s="9"/>
      <c r="E36" s="9"/>
      <c r="F36" s="9"/>
      <c r="G36" s="9"/>
      <c r="H36" s="9"/>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9"/>
      <c r="B37" s="10"/>
      <c r="C37" s="9"/>
      <c r="D37" s="9"/>
      <c r="E37" s="9"/>
      <c r="F37" s="9"/>
      <c r="G37" s="9"/>
      <c r="H37" s="9"/>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9"/>
      <c r="B38" s="10"/>
      <c r="C38" s="9"/>
      <c r="D38" s="9"/>
      <c r="E38" s="9"/>
      <c r="F38" s="9"/>
      <c r="G38" s="9"/>
      <c r="H38" s="9"/>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9"/>
      <c r="B39" s="10"/>
      <c r="C39" s="9"/>
      <c r="D39" s="9"/>
      <c r="E39" s="9"/>
      <c r="F39" s="9"/>
      <c r="G39" s="9"/>
      <c r="H39" s="9"/>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9"/>
      <c r="B40" s="10"/>
      <c r="C40" s="9"/>
      <c r="D40" s="9"/>
      <c r="E40" s="9"/>
      <c r="F40" s="9"/>
      <c r="G40" s="9"/>
      <c r="H40" s="9"/>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9"/>
      <c r="B41" s="10"/>
      <c r="C41" s="9"/>
      <c r="D41" s="9"/>
      <c r="E41" s="9"/>
      <c r="F41" s="9"/>
      <c r="G41" s="9"/>
      <c r="H41" s="9"/>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9"/>
      <c r="B42" s="10"/>
      <c r="C42" s="9"/>
      <c r="D42" s="9"/>
      <c r="E42" s="9"/>
      <c r="F42" s="9"/>
      <c r="G42" s="9"/>
      <c r="H42" s="9"/>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9"/>
      <c r="B43" s="10"/>
      <c r="C43" s="9"/>
      <c r="D43" s="9"/>
      <c r="E43" s="9"/>
      <c r="F43" s="9"/>
      <c r="G43" s="9"/>
      <c r="H43" s="9"/>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9"/>
      <c r="B44" s="10"/>
      <c r="C44" s="9"/>
      <c r="D44" s="9"/>
      <c r="E44" s="9"/>
      <c r="F44" s="9"/>
      <c r="G44" s="9"/>
      <c r="H44" s="9"/>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9"/>
      <c r="B45" s="10"/>
      <c r="C45" s="9"/>
      <c r="D45" s="9"/>
      <c r="E45" s="9"/>
      <c r="F45" s="9"/>
      <c r="G45" s="9"/>
      <c r="H45" s="9"/>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9"/>
      <c r="B46" s="10"/>
      <c r="C46" s="9"/>
      <c r="D46" s="9"/>
      <c r="E46" s="9"/>
      <c r="F46" s="9"/>
      <c r="G46" s="9"/>
      <c r="H46" s="9"/>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9"/>
      <c r="B47" s="10"/>
      <c r="C47" s="9"/>
      <c r="D47" s="9"/>
      <c r="E47" s="9"/>
      <c r="F47" s="9"/>
      <c r="G47" s="9"/>
      <c r="H47" s="9"/>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9"/>
      <c r="B48" s="10"/>
      <c r="C48" s="9"/>
      <c r="D48" s="9"/>
      <c r="E48" s="9"/>
      <c r="F48" s="9"/>
      <c r="G48" s="9"/>
      <c r="H48" s="9"/>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9"/>
      <c r="B49" s="10"/>
      <c r="C49" s="9"/>
      <c r="D49" s="9"/>
      <c r="E49" s="9"/>
      <c r="F49" s="9"/>
      <c r="G49" s="9"/>
      <c r="H49" s="9"/>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9"/>
      <c r="B50" s="10"/>
      <c r="C50" s="9"/>
      <c r="D50" s="9"/>
      <c r="E50" s="9"/>
      <c r="F50" s="9"/>
      <c r="G50" s="9"/>
      <c r="H50" s="9"/>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9"/>
      <c r="B51" s="10"/>
      <c r="C51" s="9"/>
      <c r="D51" s="9"/>
      <c r="E51" s="9"/>
      <c r="F51" s="9"/>
      <c r="G51" s="9"/>
      <c r="H51" s="9"/>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9"/>
      <c r="B52" s="10"/>
      <c r="C52" s="9"/>
      <c r="D52" s="9"/>
      <c r="E52" s="9"/>
      <c r="F52" s="9"/>
      <c r="G52" s="9"/>
      <c r="H52" s="9"/>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9"/>
      <c r="B53" s="10"/>
      <c r="C53" s="9"/>
      <c r="D53" s="9"/>
      <c r="E53" s="9"/>
      <c r="F53" s="9"/>
      <c r="G53" s="9"/>
      <c r="H53" s="9"/>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9"/>
      <c r="B54" s="10"/>
      <c r="C54" s="9"/>
      <c r="D54" s="9"/>
      <c r="E54" s="9"/>
      <c r="F54" s="9"/>
      <c r="G54" s="9"/>
      <c r="H54" s="9"/>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9"/>
      <c r="B55" s="10"/>
      <c r="C55" s="9"/>
      <c r="D55" s="9"/>
      <c r="E55" s="9"/>
      <c r="F55" s="9"/>
      <c r="G55" s="9"/>
      <c r="H55" s="9"/>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9"/>
      <c r="B56" s="10"/>
      <c r="C56" s="9"/>
      <c r="D56" s="9"/>
      <c r="E56" s="9"/>
      <c r="F56" s="9"/>
      <c r="G56" s="9"/>
      <c r="H56" s="9"/>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9"/>
      <c r="B57" s="10"/>
      <c r="C57" s="9"/>
      <c r="D57" s="9"/>
      <c r="E57" s="9"/>
      <c r="F57" s="9"/>
      <c r="G57" s="9"/>
      <c r="H57" s="9"/>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9"/>
      <c r="B58" s="10"/>
      <c r="C58" s="9"/>
      <c r="D58" s="9"/>
      <c r="E58" s="9"/>
      <c r="F58" s="9"/>
      <c r="G58" s="9"/>
      <c r="H58" s="9"/>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9"/>
      <c r="B59" s="10"/>
      <c r="C59" s="9"/>
      <c r="D59" s="9"/>
      <c r="E59" s="9"/>
      <c r="F59" s="9"/>
      <c r="G59" s="9"/>
      <c r="H59" s="9"/>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9"/>
      <c r="B60" s="10"/>
      <c r="C60" s="9"/>
      <c r="D60" s="9"/>
      <c r="E60" s="9"/>
      <c r="F60" s="9"/>
      <c r="G60" s="9"/>
      <c r="H60" s="9"/>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9"/>
      <c r="B61" s="10"/>
      <c r="C61" s="9"/>
      <c r="D61" s="9"/>
      <c r="E61" s="9"/>
      <c r="F61" s="9"/>
      <c r="G61" s="9"/>
      <c r="H61" s="9"/>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9"/>
      <c r="B62" s="10"/>
      <c r="C62" s="9"/>
      <c r="D62" s="9"/>
      <c r="E62" s="9"/>
      <c r="F62" s="9"/>
      <c r="G62" s="9"/>
      <c r="H62" s="9"/>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9"/>
      <c r="B63" s="10"/>
      <c r="C63" s="9"/>
      <c r="D63" s="9"/>
      <c r="E63" s="9"/>
      <c r="F63" s="9"/>
      <c r="G63" s="9"/>
      <c r="H63" s="9"/>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9"/>
      <c r="B64" s="10"/>
      <c r="C64" s="9"/>
      <c r="D64" s="9"/>
      <c r="E64" s="9"/>
      <c r="F64" s="9"/>
      <c r="G64" s="9"/>
      <c r="H64" s="9"/>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9"/>
      <c r="B65" s="10"/>
      <c r="C65" s="9"/>
      <c r="D65" s="9"/>
      <c r="E65" s="9"/>
      <c r="F65" s="9"/>
      <c r="G65" s="9"/>
      <c r="H65" s="9"/>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9"/>
      <c r="B66" s="10"/>
      <c r="C66" s="9"/>
      <c r="D66" s="9"/>
      <c r="E66" s="9"/>
      <c r="F66" s="9"/>
      <c r="G66" s="9"/>
      <c r="H66" s="9"/>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9"/>
      <c r="B67" s="10"/>
      <c r="C67" s="9"/>
      <c r="D67" s="9"/>
      <c r="E67" s="9"/>
      <c r="F67" s="9"/>
      <c r="G67" s="9"/>
      <c r="H67" s="9"/>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9"/>
      <c r="B68" s="10"/>
      <c r="C68" s="9"/>
      <c r="D68" s="9"/>
      <c r="E68" s="9"/>
      <c r="F68" s="9"/>
      <c r="G68" s="9"/>
      <c r="H68" s="9"/>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9"/>
      <c r="B69" s="10"/>
      <c r="C69" s="9"/>
      <c r="D69" s="9"/>
      <c r="E69" s="9"/>
      <c r="F69" s="9"/>
      <c r="G69" s="9"/>
      <c r="H69" s="9"/>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9"/>
      <c r="B70" s="10"/>
      <c r="C70" s="9"/>
      <c r="D70" s="9"/>
      <c r="E70" s="9"/>
      <c r="F70" s="9"/>
      <c r="G70" s="9"/>
      <c r="H70" s="9"/>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9"/>
      <c r="B71" s="10"/>
      <c r="C71" s="9"/>
      <c r="D71" s="9"/>
      <c r="E71" s="9"/>
      <c r="F71" s="9"/>
      <c r="G71" s="9"/>
      <c r="H71" s="9"/>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9"/>
      <c r="B72" s="10"/>
      <c r="C72" s="9"/>
      <c r="D72" s="9"/>
      <c r="E72" s="9"/>
      <c r="F72" s="9"/>
      <c r="G72" s="9"/>
      <c r="H72" s="9"/>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9"/>
      <c r="B73" s="10"/>
      <c r="C73" s="9"/>
      <c r="D73" s="9"/>
      <c r="E73" s="9"/>
      <c r="F73" s="9"/>
      <c r="G73" s="9"/>
      <c r="H73" s="9"/>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9"/>
      <c r="B74" s="10"/>
      <c r="C74" s="9"/>
      <c r="D74" s="9"/>
      <c r="E74" s="9"/>
      <c r="F74" s="9"/>
      <c r="G74" s="9"/>
      <c r="H74" s="9"/>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9"/>
      <c r="B75" s="10"/>
      <c r="C75" s="9"/>
      <c r="D75" s="9"/>
      <c r="E75" s="9"/>
      <c r="F75" s="9"/>
      <c r="G75" s="9"/>
      <c r="H75" s="9"/>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9"/>
      <c r="B76" s="10"/>
      <c r="C76" s="9"/>
      <c r="D76" s="9"/>
      <c r="E76" s="9"/>
      <c r="F76" s="9"/>
      <c r="G76" s="9"/>
      <c r="H76" s="9"/>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9"/>
      <c r="B77" s="10"/>
      <c r="C77" s="9"/>
      <c r="D77" s="9"/>
      <c r="E77" s="9"/>
      <c r="F77" s="9"/>
      <c r="G77" s="9"/>
      <c r="H77" s="9"/>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9"/>
      <c r="B78" s="10"/>
      <c r="C78" s="9"/>
      <c r="D78" s="9"/>
      <c r="E78" s="9"/>
      <c r="F78" s="9"/>
      <c r="G78" s="9"/>
      <c r="H78" s="9"/>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9"/>
      <c r="B79" s="10"/>
      <c r="C79" s="9"/>
      <c r="D79" s="9"/>
      <c r="E79" s="9"/>
      <c r="F79" s="9"/>
      <c r="G79" s="9"/>
      <c r="H79" s="9"/>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9"/>
      <c r="B80" s="10"/>
      <c r="C80" s="9"/>
      <c r="D80" s="9"/>
      <c r="E80" s="9"/>
      <c r="F80" s="9"/>
      <c r="G80" s="9"/>
      <c r="H80" s="9"/>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9"/>
      <c r="B81" s="10"/>
      <c r="C81" s="9"/>
      <c r="D81" s="9"/>
      <c r="E81" s="9"/>
      <c r="F81" s="9"/>
      <c r="G81" s="9"/>
      <c r="H81" s="9"/>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9"/>
      <c r="B82" s="10"/>
      <c r="C82" s="9"/>
      <c r="D82" s="9"/>
      <c r="E82" s="9"/>
      <c r="F82" s="9"/>
      <c r="G82" s="9"/>
      <c r="H82" s="9"/>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9"/>
      <c r="B83" s="10"/>
      <c r="C83" s="9"/>
      <c r="D83" s="9"/>
      <c r="E83" s="9"/>
      <c r="F83" s="9"/>
      <c r="G83" s="9"/>
      <c r="H83" s="9"/>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9"/>
      <c r="B84" s="10"/>
      <c r="C84" s="9"/>
      <c r="D84" s="9"/>
      <c r="E84" s="9"/>
      <c r="F84" s="9"/>
      <c r="G84" s="9"/>
      <c r="H84" s="9"/>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9"/>
      <c r="B85" s="10"/>
      <c r="C85" s="9"/>
      <c r="D85" s="9"/>
      <c r="E85" s="9"/>
      <c r="F85" s="9"/>
      <c r="G85" s="9"/>
      <c r="H85" s="9"/>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9"/>
      <c r="B86" s="10"/>
      <c r="C86" s="9"/>
      <c r="D86" s="9"/>
      <c r="E86" s="9"/>
      <c r="F86" s="9"/>
      <c r="G86" s="9"/>
      <c r="H86" s="9"/>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9"/>
      <c r="B87" s="10"/>
      <c r="C87" s="9"/>
      <c r="D87" s="9"/>
      <c r="E87" s="9"/>
      <c r="F87" s="9"/>
      <c r="G87" s="9"/>
      <c r="H87" s="9"/>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9"/>
      <c r="B88" s="10"/>
      <c r="C88" s="9"/>
      <c r="D88" s="9"/>
      <c r="E88" s="9"/>
      <c r="F88" s="9"/>
      <c r="G88" s="9"/>
      <c r="H88" s="9"/>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9"/>
      <c r="B89" s="10"/>
      <c r="C89" s="9"/>
      <c r="D89" s="9"/>
      <c r="E89" s="9"/>
      <c r="F89" s="9"/>
      <c r="G89" s="9"/>
      <c r="H89" s="9"/>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9"/>
      <c r="B90" s="10"/>
      <c r="C90" s="9"/>
      <c r="D90" s="9"/>
      <c r="E90" s="9"/>
      <c r="F90" s="9"/>
      <c r="G90" s="9"/>
      <c r="H90" s="9"/>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9"/>
      <c r="B91" s="10"/>
      <c r="C91" s="9"/>
      <c r="D91" s="9"/>
      <c r="E91" s="9"/>
      <c r="F91" s="9"/>
      <c r="G91" s="9"/>
      <c r="H91" s="9"/>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9"/>
      <c r="B92" s="10"/>
      <c r="C92" s="9"/>
      <c r="D92" s="9"/>
      <c r="E92" s="9"/>
      <c r="F92" s="9"/>
      <c r="G92" s="9"/>
      <c r="H92" s="9"/>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9"/>
      <c r="B93" s="10"/>
      <c r="C93" s="9"/>
      <c r="D93" s="9"/>
      <c r="E93" s="9"/>
      <c r="F93" s="9"/>
      <c r="G93" s="9"/>
      <c r="H93" s="9"/>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9"/>
      <c r="B94" s="10"/>
      <c r="C94" s="9"/>
      <c r="D94" s="9"/>
      <c r="E94" s="9"/>
      <c r="F94" s="9"/>
      <c r="G94" s="9"/>
      <c r="H94" s="9"/>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7" customFormat="1" ht="24" customHeight="1" spans="1:40">
      <c r="A95" s="9"/>
      <c r="B95" s="10"/>
      <c r="C95" s="9"/>
      <c r="D95" s="9"/>
      <c r="E95" s="9"/>
      <c r="F95" s="9"/>
      <c r="G95" s="9"/>
      <c r="H95" s="9"/>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7" customFormat="1" ht="24" customHeight="1" spans="1:40">
      <c r="A96" s="9"/>
      <c r="B96" s="10"/>
      <c r="C96" s="9"/>
      <c r="D96" s="9"/>
      <c r="E96" s="9"/>
      <c r="F96" s="9"/>
      <c r="G96" s="9"/>
      <c r="H96" s="9"/>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7" customFormat="1" ht="24" customHeight="1" spans="1:40">
      <c r="A97" s="9"/>
      <c r="B97" s="10"/>
      <c r="C97" s="9"/>
      <c r="D97" s="9"/>
      <c r="E97" s="9"/>
      <c r="F97" s="9"/>
      <c r="G97" s="9"/>
      <c r="H97" s="9"/>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7" customFormat="1" ht="24" customHeight="1" spans="1:40">
      <c r="A98" s="9"/>
      <c r="B98" s="10"/>
      <c r="C98" s="9"/>
      <c r="D98" s="9"/>
      <c r="E98" s="9"/>
      <c r="F98" s="9"/>
      <c r="G98" s="9"/>
      <c r="H98" s="9"/>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7" customFormat="1" ht="24" customHeight="1" spans="1:40">
      <c r="A99" s="9"/>
      <c r="B99" s="10"/>
      <c r="C99" s="9"/>
      <c r="D99" s="9"/>
      <c r="E99" s="9"/>
      <c r="F99" s="9"/>
      <c r="G99" s="9"/>
      <c r="H99" s="9"/>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row r="100" s="7" customFormat="1" ht="24" customHeight="1" spans="1:40">
      <c r="A100" s="9"/>
      <c r="B100" s="10"/>
      <c r="C100" s="9"/>
      <c r="D100" s="9"/>
      <c r="E100" s="9"/>
      <c r="F100" s="9"/>
      <c r="G100" s="9"/>
      <c r="H100" s="9"/>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row>
    <row r="101" s="7" customFormat="1" ht="24" customHeight="1" spans="1:40">
      <c r="A101" s="9"/>
      <c r="B101" s="10"/>
      <c r="C101" s="9"/>
      <c r="D101" s="9"/>
      <c r="E101" s="9"/>
      <c r="F101" s="9"/>
      <c r="G101" s="9"/>
      <c r="H101" s="9"/>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row>
    <row r="102" s="7" customFormat="1" ht="24" customHeight="1" spans="1:40">
      <c r="A102" s="9"/>
      <c r="B102" s="10"/>
      <c r="C102" s="9"/>
      <c r="D102" s="9"/>
      <c r="E102" s="9"/>
      <c r="F102" s="9"/>
      <c r="G102" s="9"/>
      <c r="H102" s="9"/>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row>
    <row r="103" s="7" customFormat="1" ht="24" customHeight="1" spans="1:40">
      <c r="A103" s="9"/>
      <c r="B103" s="10"/>
      <c r="C103" s="9"/>
      <c r="D103" s="9"/>
      <c r="E103" s="9"/>
      <c r="F103" s="9"/>
      <c r="G103" s="9"/>
      <c r="H103" s="9"/>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row>
    <row r="104" s="7" customFormat="1" ht="24" customHeight="1" spans="1:40">
      <c r="A104" s="9"/>
      <c r="B104" s="10"/>
      <c r="C104" s="9"/>
      <c r="D104" s="9"/>
      <c r="E104" s="9"/>
      <c r="F104" s="9"/>
      <c r="G104" s="9"/>
      <c r="H104" s="9"/>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row>
    <row r="105" s="8" customFormat="1" customHeight="1" spans="1:40">
      <c r="A105" s="9"/>
      <c r="B105" s="10"/>
      <c r="C105" s="9"/>
      <c r="D105" s="9"/>
      <c r="E105" s="9"/>
      <c r="F105" s="9"/>
      <c r="G105" s="9"/>
      <c r="H105" s="9"/>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row>
  </sheetData>
  <autoFilter ref="A4:AN34">
    <extLst/>
  </autoFilter>
  <mergeCells count="2">
    <mergeCell ref="A2:H2"/>
    <mergeCell ref="A34:H34"/>
  </mergeCells>
  <printOptions horizontalCentered="1"/>
  <pageMargins left="0.590277777777778" right="0.590277777777778" top="0.393055555555556" bottom="0.590277777777778" header="0.590277777777778" footer="0.393055555555556"/>
  <pageSetup paperSize="9" scale="79" firstPageNumber="0" fitToHeight="0" orientation="portrait" blackAndWhite="1" useFirstPageNumber="1" horizontalDpi="600" verticalDpi="600"/>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sheetProtection formatCells="0" insertHyperlinks="0" autoFilter="0"/>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3"/>
  <sheetViews>
    <sheetView workbookViewId="0">
      <pane xSplit="1" ySplit="7" topLeftCell="B8" activePane="bottomRight" state="frozen"/>
      <selection/>
      <selection pane="topRight"/>
      <selection pane="bottomLeft"/>
      <selection pane="bottomRight" activeCell="C9" sqref="C9"/>
    </sheetView>
  </sheetViews>
  <sheetFormatPr defaultColWidth="9" defaultRowHeight="14.25" outlineLevelCol="3"/>
  <cols>
    <col min="1" max="1" width="34.3833333333333" style="576" customWidth="1"/>
    <col min="2" max="2" width="12.8833333333333" style="577" customWidth="1"/>
    <col min="3" max="3" width="30.3833333333333" style="578" customWidth="1"/>
    <col min="4" max="4" width="12.3833333333333" style="577" customWidth="1"/>
    <col min="5" max="5" width="9.5" style="578" customWidth="1"/>
    <col min="6" max="16384" width="9" style="578"/>
  </cols>
  <sheetData>
    <row r="1" s="575" customFormat="1" ht="18.6" customHeight="1" spans="1:4">
      <c r="A1" s="579" t="s">
        <v>105</v>
      </c>
      <c r="B1" s="580"/>
      <c r="D1" s="580"/>
    </row>
    <row r="2" s="218" customFormat="1" ht="33.95" customHeight="1" spans="1:4">
      <c r="A2" s="581" t="s">
        <v>106</v>
      </c>
      <c r="B2" s="582"/>
      <c r="C2" s="582"/>
      <c r="D2" s="582"/>
    </row>
    <row r="3" s="218" customFormat="1" ht="24.95" customHeight="1" spans="1:4">
      <c r="A3" s="498"/>
      <c r="B3" s="499"/>
      <c r="C3" s="500"/>
      <c r="D3" s="501" t="s">
        <v>107</v>
      </c>
    </row>
    <row r="4" s="218" customFormat="1" ht="24" customHeight="1" spans="1:4">
      <c r="A4" s="502" t="s">
        <v>108</v>
      </c>
      <c r="B4" s="503" t="s">
        <v>43</v>
      </c>
      <c r="C4" s="503" t="s">
        <v>109</v>
      </c>
      <c r="D4" s="503" t="s">
        <v>43</v>
      </c>
    </row>
    <row r="5" s="218" customFormat="1" ht="24" customHeight="1" spans="1:4">
      <c r="A5" s="504" t="s">
        <v>110</v>
      </c>
      <c r="B5" s="505">
        <v>39336</v>
      </c>
      <c r="C5" s="506" t="s">
        <v>111</v>
      </c>
      <c r="D5" s="507">
        <v>83637</v>
      </c>
    </row>
    <row r="6" s="218" customFormat="1" ht="24" customHeight="1" spans="1:4">
      <c r="A6" s="508" t="s">
        <v>112</v>
      </c>
      <c r="B6" s="505">
        <f>B7+B11+B12+B17</f>
        <v>74572</v>
      </c>
      <c r="C6" s="509" t="s">
        <v>113</v>
      </c>
      <c r="D6" s="507">
        <f>D7+D10</f>
        <v>5052</v>
      </c>
    </row>
    <row r="7" s="218" customFormat="1" ht="24" customHeight="1" spans="1:4">
      <c r="A7" s="510" t="s">
        <v>114</v>
      </c>
      <c r="B7" s="291">
        <v>25945</v>
      </c>
      <c r="C7" s="511" t="s">
        <v>115</v>
      </c>
      <c r="D7" s="512">
        <f>D8+D9</f>
        <v>5052</v>
      </c>
    </row>
    <row r="8" s="218" customFormat="1" ht="24" customHeight="1" spans="1:4">
      <c r="A8" s="510" t="s">
        <v>116</v>
      </c>
      <c r="B8" s="291">
        <v>0</v>
      </c>
      <c r="C8" s="513" t="s">
        <v>117</v>
      </c>
      <c r="D8" s="512"/>
    </row>
    <row r="9" s="218" customFormat="1" ht="24" customHeight="1" spans="1:4">
      <c r="A9" s="510" t="s">
        <v>118</v>
      </c>
      <c r="B9" s="291">
        <v>20522</v>
      </c>
      <c r="C9" s="513" t="s">
        <v>119</v>
      </c>
      <c r="D9" s="512">
        <v>5052</v>
      </c>
    </row>
    <row r="10" s="218" customFormat="1" ht="24" customHeight="1" spans="1:4">
      <c r="A10" s="510" t="s">
        <v>120</v>
      </c>
      <c r="B10" s="291">
        <v>5423</v>
      </c>
      <c r="C10" s="511" t="s">
        <v>121</v>
      </c>
      <c r="D10" s="512"/>
    </row>
    <row r="11" s="218" customFormat="1" ht="24" customHeight="1" spans="1:4">
      <c r="A11" s="510" t="s">
        <v>122</v>
      </c>
      <c r="B11" s="291">
        <v>8217</v>
      </c>
      <c r="C11" s="511" t="s">
        <v>123</v>
      </c>
      <c r="D11" s="512"/>
    </row>
    <row r="12" s="218" customFormat="1" ht="24" customHeight="1" spans="1:4">
      <c r="A12" s="510" t="s">
        <v>124</v>
      </c>
      <c r="B12" s="291">
        <f>SUM(B13:B16)</f>
        <v>18524</v>
      </c>
      <c r="C12" s="511" t="s">
        <v>125</v>
      </c>
      <c r="D12" s="512"/>
    </row>
    <row r="13" s="218" customFormat="1" ht="24" customHeight="1" spans="1:4">
      <c r="A13" s="510" t="s">
        <v>126</v>
      </c>
      <c r="B13" s="291">
        <v>2772</v>
      </c>
      <c r="C13" s="513" t="s">
        <v>127</v>
      </c>
      <c r="D13" s="514" t="s">
        <v>128</v>
      </c>
    </row>
    <row r="14" s="218" customFormat="1" ht="24" customHeight="1" spans="1:4">
      <c r="A14" s="510" t="s">
        <v>129</v>
      </c>
      <c r="B14" s="291">
        <v>9314</v>
      </c>
      <c r="C14" s="513" t="s">
        <v>130</v>
      </c>
      <c r="D14" s="512"/>
    </row>
    <row r="15" s="218" customFormat="1" ht="24" customHeight="1" spans="1:4">
      <c r="A15" s="510" t="s">
        <v>131</v>
      </c>
      <c r="B15" s="291">
        <v>600</v>
      </c>
      <c r="C15" s="506" t="s">
        <v>132</v>
      </c>
      <c r="D15" s="507">
        <f>D16</f>
        <v>17386</v>
      </c>
    </row>
    <row r="16" s="218" customFormat="1" ht="24" customHeight="1" spans="1:4">
      <c r="A16" s="510" t="s">
        <v>133</v>
      </c>
      <c r="B16" s="291">
        <v>5838</v>
      </c>
      <c r="C16" s="513" t="s">
        <v>134</v>
      </c>
      <c r="D16" s="512">
        <v>17386</v>
      </c>
    </row>
    <row r="17" s="218" customFormat="1" ht="24" customHeight="1" spans="1:4">
      <c r="A17" s="510" t="s">
        <v>135</v>
      </c>
      <c r="B17" s="291">
        <f>B18</f>
        <v>21886</v>
      </c>
      <c r="C17" s="513"/>
      <c r="D17" s="512"/>
    </row>
    <row r="18" s="218" customFormat="1" ht="24" customHeight="1" spans="1:4">
      <c r="A18" s="510" t="s">
        <v>136</v>
      </c>
      <c r="B18" s="291">
        <f>B19</f>
        <v>21886</v>
      </c>
      <c r="C18" s="513"/>
      <c r="D18" s="512"/>
    </row>
    <row r="19" s="218" customFormat="1" ht="24" customHeight="1" spans="1:4">
      <c r="A19" s="510" t="s">
        <v>137</v>
      </c>
      <c r="B19" s="291">
        <v>21886</v>
      </c>
      <c r="C19" s="513"/>
      <c r="D19" s="512"/>
    </row>
    <row r="20" s="218" customFormat="1" ht="36" customHeight="1" spans="1:4">
      <c r="A20" s="510" t="s">
        <v>138</v>
      </c>
      <c r="B20" s="291">
        <v>0</v>
      </c>
      <c r="C20" s="513"/>
      <c r="D20" s="512"/>
    </row>
    <row r="21" s="218" customFormat="1" ht="36" customHeight="1" spans="1:4">
      <c r="A21" s="510" t="s">
        <v>139</v>
      </c>
      <c r="B21" s="291">
        <v>0</v>
      </c>
      <c r="C21" s="513"/>
      <c r="D21" s="512"/>
    </row>
    <row r="22" s="218" customFormat="1" ht="33.95" customHeight="1" spans="1:4">
      <c r="A22" s="510" t="s">
        <v>140</v>
      </c>
      <c r="B22" s="291">
        <v>0</v>
      </c>
      <c r="C22" s="513"/>
      <c r="D22" s="512"/>
    </row>
    <row r="23" s="218" customFormat="1" ht="24" customHeight="1" spans="1:4">
      <c r="A23" s="289" t="s">
        <v>141</v>
      </c>
      <c r="B23" s="297"/>
      <c r="C23" s="511"/>
      <c r="D23" s="512"/>
    </row>
    <row r="24" s="218" customFormat="1" ht="24" customHeight="1" spans="1:4">
      <c r="A24" s="289" t="s">
        <v>142</v>
      </c>
      <c r="B24" s="297"/>
      <c r="C24" s="511"/>
      <c r="D24" s="512"/>
    </row>
    <row r="25" s="218" customFormat="1" ht="24" customHeight="1" spans="1:4">
      <c r="A25" s="289" t="s">
        <v>143</v>
      </c>
      <c r="B25" s="297"/>
      <c r="C25" s="511"/>
      <c r="D25" s="512"/>
    </row>
    <row r="26" s="218" customFormat="1" ht="24" customHeight="1" spans="1:4">
      <c r="A26" s="504" t="s">
        <v>144</v>
      </c>
      <c r="B26" s="505">
        <f>B27</f>
        <v>0</v>
      </c>
      <c r="C26" s="511"/>
      <c r="D26" s="512"/>
    </row>
    <row r="27" s="218" customFormat="1" ht="24" customHeight="1" spans="1:4">
      <c r="A27" s="289" t="s">
        <v>145</v>
      </c>
      <c r="B27" s="291"/>
      <c r="C27" s="511"/>
      <c r="D27" s="512"/>
    </row>
    <row r="28" s="218" customFormat="1" ht="24" customHeight="1" spans="1:4">
      <c r="A28" s="289" t="s">
        <v>146</v>
      </c>
      <c r="B28" s="291"/>
      <c r="C28" s="511"/>
      <c r="D28" s="512"/>
    </row>
    <row r="29" s="218" customFormat="1" ht="24" customHeight="1" spans="1:4">
      <c r="A29" s="289" t="s">
        <v>147</v>
      </c>
      <c r="B29" s="512"/>
      <c r="C29" s="511"/>
      <c r="D29" s="512"/>
    </row>
    <row r="30" s="218" customFormat="1" ht="24" customHeight="1" spans="1:4">
      <c r="A30" s="510"/>
      <c r="B30" s="512"/>
      <c r="C30" s="511"/>
      <c r="D30" s="512"/>
    </row>
    <row r="31" s="218" customFormat="1" ht="24" customHeight="1" spans="1:4">
      <c r="A31" s="502" t="s">
        <v>148</v>
      </c>
      <c r="B31" s="507">
        <f>B6+B5</f>
        <v>113908</v>
      </c>
      <c r="C31" s="503" t="s">
        <v>149</v>
      </c>
      <c r="D31" s="507">
        <f>D6+D5+D15</f>
        <v>106075</v>
      </c>
    </row>
    <row r="32" s="218" customFormat="1" ht="24" customHeight="1" spans="1:4">
      <c r="A32" s="515"/>
      <c r="B32" s="290"/>
      <c r="C32" s="506" t="s">
        <v>150</v>
      </c>
      <c r="D32" s="301">
        <f>B31-D31</f>
        <v>7833</v>
      </c>
    </row>
    <row r="33" s="218" customFormat="1" ht="24" customHeight="1" spans="1:4">
      <c r="A33" s="515"/>
      <c r="B33" s="290"/>
      <c r="C33" s="506" t="s">
        <v>151</v>
      </c>
      <c r="D33" s="301">
        <f>D32</f>
        <v>7833</v>
      </c>
    </row>
  </sheetData>
  <sheetProtection formatCells="0" insertHyperlinks="0" autoFilter="0"/>
  <mergeCells count="1">
    <mergeCell ref="A2:D2"/>
  </mergeCells>
  <printOptions horizontalCentered="1"/>
  <pageMargins left="0.709027777777778" right="0.511805555555556" top="0.75" bottom="0.75" header="0.309027777777778" footer="0.309027777777778"/>
  <pageSetup paperSize="9" fitToHeight="0" orientation="portrait"/>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workbookViewId="0">
      <pane xSplit="1" ySplit="4" topLeftCell="B21" activePane="bottomRight" state="frozen"/>
      <selection/>
      <selection pane="topRight"/>
      <selection pane="bottomLeft"/>
      <selection pane="bottomRight" activeCell="C30" sqref="C30"/>
    </sheetView>
  </sheetViews>
  <sheetFormatPr defaultColWidth="10" defaultRowHeight="15.75" outlineLevelCol="6"/>
  <cols>
    <col min="1" max="1" width="28.25" style="557" customWidth="1"/>
    <col min="2" max="2" width="12.6333333333333" style="558" customWidth="1"/>
    <col min="3" max="3" width="12.6333333333333" style="559" customWidth="1"/>
    <col min="4" max="5" width="12.6333333333333" style="558" customWidth="1"/>
    <col min="6" max="7" width="12.6333333333333" style="560" customWidth="1"/>
    <col min="8" max="16384" width="10" style="561"/>
  </cols>
  <sheetData>
    <row r="1" s="554" customFormat="1" ht="18.6" customHeight="1" spans="1:7">
      <c r="A1" s="562" t="s">
        <v>152</v>
      </c>
      <c r="B1" s="559"/>
      <c r="C1" s="559"/>
      <c r="D1" s="559"/>
      <c r="E1" s="559"/>
      <c r="F1" s="573"/>
      <c r="G1" s="573"/>
    </row>
    <row r="2" s="555" customFormat="1" ht="24.6" customHeight="1" spans="1:7">
      <c r="A2" s="563" t="s">
        <v>153</v>
      </c>
      <c r="B2" s="563"/>
      <c r="C2" s="563"/>
      <c r="D2" s="563"/>
      <c r="E2" s="563"/>
      <c r="F2" s="563"/>
      <c r="G2" s="563"/>
    </row>
    <row r="3" s="556" customFormat="1" ht="20.25" customHeight="1" spans="1:7">
      <c r="A3" s="564"/>
      <c r="B3" s="559"/>
      <c r="C3" s="559"/>
      <c r="D3" s="559"/>
      <c r="E3" s="559"/>
      <c r="F3" s="574"/>
      <c r="G3" s="573" t="s">
        <v>39</v>
      </c>
    </row>
    <row r="4" ht="31.5" spans="1:7">
      <c r="A4" s="200" t="s">
        <v>40</v>
      </c>
      <c r="B4" s="565" t="s">
        <v>41</v>
      </c>
      <c r="C4" s="565" t="s">
        <v>42</v>
      </c>
      <c r="D4" s="565" t="s">
        <v>43</v>
      </c>
      <c r="E4" s="565" t="s">
        <v>154</v>
      </c>
      <c r="F4" s="200" t="s">
        <v>45</v>
      </c>
      <c r="G4" s="565" t="s">
        <v>46</v>
      </c>
    </row>
    <row r="5" ht="20.1" customHeight="1" spans="1:7">
      <c r="A5" s="566" t="s">
        <v>47</v>
      </c>
      <c r="B5" s="567">
        <v>26662</v>
      </c>
      <c r="C5" s="567">
        <v>26662</v>
      </c>
      <c r="D5" s="567">
        <v>18872</v>
      </c>
      <c r="E5" s="567">
        <v>23446</v>
      </c>
      <c r="F5" s="567">
        <v>70.7823869177106</v>
      </c>
      <c r="G5" s="567">
        <v>80.4913418067048</v>
      </c>
    </row>
    <row r="6" ht="20.1" customHeight="1" spans="1:7">
      <c r="A6" s="568" t="s">
        <v>48</v>
      </c>
      <c r="B6" s="569">
        <v>7353</v>
      </c>
      <c r="C6" s="569">
        <v>7353</v>
      </c>
      <c r="D6" s="569">
        <v>4836</v>
      </c>
      <c r="E6" s="569">
        <v>6883</v>
      </c>
      <c r="F6" s="567">
        <v>65.7690738474092</v>
      </c>
      <c r="G6" s="567">
        <v>70.2600610199041</v>
      </c>
    </row>
    <row r="7" ht="20.1" customHeight="1" spans="1:7">
      <c r="A7" s="568" t="s">
        <v>49</v>
      </c>
      <c r="B7" s="569">
        <v>2059</v>
      </c>
      <c r="C7" s="569">
        <v>2059</v>
      </c>
      <c r="D7" s="569">
        <v>1038</v>
      </c>
      <c r="E7" s="569">
        <v>1059</v>
      </c>
      <c r="F7" s="567">
        <v>50.412821758135</v>
      </c>
      <c r="G7" s="567">
        <v>98.0169971671388</v>
      </c>
    </row>
    <row r="8" ht="20.1" customHeight="1" spans="1:7">
      <c r="A8" s="568" t="s">
        <v>50</v>
      </c>
      <c r="B8" s="569"/>
      <c r="C8" s="569"/>
      <c r="D8" s="569"/>
      <c r="E8" s="569">
        <v>0</v>
      </c>
      <c r="F8" s="567"/>
      <c r="G8" s="567"/>
    </row>
    <row r="9" ht="20.1" customHeight="1" spans="1:7">
      <c r="A9" s="568" t="s">
        <v>51</v>
      </c>
      <c r="B9" s="569">
        <v>408</v>
      </c>
      <c r="C9" s="569">
        <v>408</v>
      </c>
      <c r="D9" s="569">
        <v>347</v>
      </c>
      <c r="E9" s="569">
        <v>408</v>
      </c>
      <c r="F9" s="567">
        <v>85.0490196078431</v>
      </c>
      <c r="G9" s="567">
        <v>85.0490196078431</v>
      </c>
    </row>
    <row r="10" ht="20.1" customHeight="1" spans="1:7">
      <c r="A10" s="568" t="s">
        <v>52</v>
      </c>
      <c r="B10" s="569">
        <v>128</v>
      </c>
      <c r="C10" s="569">
        <v>128</v>
      </c>
      <c r="D10" s="569">
        <v>132</v>
      </c>
      <c r="E10" s="569">
        <v>128</v>
      </c>
      <c r="F10" s="567">
        <v>103.125</v>
      </c>
      <c r="G10" s="567">
        <v>103.125</v>
      </c>
    </row>
    <row r="11" ht="20.1" customHeight="1" spans="1:7">
      <c r="A11" s="568" t="s">
        <v>53</v>
      </c>
      <c r="B11" s="569">
        <v>1220</v>
      </c>
      <c r="C11" s="569">
        <v>1220</v>
      </c>
      <c r="D11" s="569">
        <v>1053</v>
      </c>
      <c r="E11" s="569">
        <v>1224</v>
      </c>
      <c r="F11" s="567">
        <v>86.3114754098361</v>
      </c>
      <c r="G11" s="567">
        <v>86.0294117647059</v>
      </c>
    </row>
    <row r="12" ht="20.1" customHeight="1" spans="1:7">
      <c r="A12" s="568" t="s">
        <v>54</v>
      </c>
      <c r="B12" s="569">
        <v>2317</v>
      </c>
      <c r="C12" s="569">
        <v>2317</v>
      </c>
      <c r="D12" s="569">
        <v>1824</v>
      </c>
      <c r="E12" s="569">
        <v>2318</v>
      </c>
      <c r="F12" s="567">
        <v>78.7224859732413</v>
      </c>
      <c r="G12" s="567">
        <v>78.6885245901639</v>
      </c>
    </row>
    <row r="13" ht="20.1" customHeight="1" spans="1:7">
      <c r="A13" s="568" t="s">
        <v>55</v>
      </c>
      <c r="B13" s="569">
        <v>747</v>
      </c>
      <c r="C13" s="569">
        <v>747</v>
      </c>
      <c r="D13" s="569">
        <v>842</v>
      </c>
      <c r="E13" s="569">
        <v>747</v>
      </c>
      <c r="F13" s="567">
        <v>112.717536813922</v>
      </c>
      <c r="G13" s="567">
        <v>112.717536813922</v>
      </c>
    </row>
    <row r="14" ht="20.1" customHeight="1" spans="1:7">
      <c r="A14" s="568" t="s">
        <v>56</v>
      </c>
      <c r="B14" s="569">
        <v>1090</v>
      </c>
      <c r="C14" s="569">
        <v>1090</v>
      </c>
      <c r="D14" s="569">
        <v>1225</v>
      </c>
      <c r="E14" s="569">
        <v>1090</v>
      </c>
      <c r="F14" s="567">
        <v>112.385321100917</v>
      </c>
      <c r="G14" s="567">
        <v>112.385321100917</v>
      </c>
    </row>
    <row r="15" ht="20.1" customHeight="1" spans="1:7">
      <c r="A15" s="568" t="s">
        <v>57</v>
      </c>
      <c r="B15" s="569">
        <v>4002</v>
      </c>
      <c r="C15" s="569">
        <v>4002</v>
      </c>
      <c r="D15" s="569">
        <v>946</v>
      </c>
      <c r="E15" s="569">
        <v>3002</v>
      </c>
      <c r="F15" s="567">
        <v>23.6381809095452</v>
      </c>
      <c r="G15" s="567">
        <v>31.5123251165889</v>
      </c>
    </row>
    <row r="16" ht="20.1" customHeight="1" spans="1:7">
      <c r="A16" s="568" t="s">
        <v>58</v>
      </c>
      <c r="B16" s="569">
        <v>159</v>
      </c>
      <c r="C16" s="569">
        <v>159</v>
      </c>
      <c r="D16" s="569">
        <v>195</v>
      </c>
      <c r="E16" s="569">
        <v>159</v>
      </c>
      <c r="F16" s="567">
        <v>122.641509433962</v>
      </c>
      <c r="G16" s="567">
        <v>122.641509433962</v>
      </c>
    </row>
    <row r="17" ht="20.1" customHeight="1" spans="1:7">
      <c r="A17" s="568" t="s">
        <v>59</v>
      </c>
      <c r="B17" s="569">
        <v>3157</v>
      </c>
      <c r="C17" s="569">
        <v>3157</v>
      </c>
      <c r="D17" s="569">
        <v>3067</v>
      </c>
      <c r="E17" s="569">
        <v>2406</v>
      </c>
      <c r="F17" s="567">
        <v>97.1491922711435</v>
      </c>
      <c r="G17" s="567">
        <v>127.472984206151</v>
      </c>
    </row>
    <row r="18" ht="20.1" customHeight="1" spans="1:7">
      <c r="A18" s="568" t="s">
        <v>60</v>
      </c>
      <c r="B18" s="569">
        <v>4015</v>
      </c>
      <c r="C18" s="569">
        <v>4015</v>
      </c>
      <c r="D18" s="569">
        <v>3355</v>
      </c>
      <c r="E18" s="569">
        <v>4015</v>
      </c>
      <c r="F18" s="567">
        <v>83.5616438356164</v>
      </c>
      <c r="G18" s="567">
        <v>83.5616438356164</v>
      </c>
    </row>
    <row r="19" ht="20.1" customHeight="1" spans="1:7">
      <c r="A19" s="568" t="s">
        <v>61</v>
      </c>
      <c r="B19" s="569"/>
      <c r="C19" s="569"/>
      <c r="D19" s="569"/>
      <c r="E19" s="569">
        <v>0</v>
      </c>
      <c r="F19" s="567"/>
      <c r="G19" s="567"/>
    </row>
    <row r="20" ht="20.1" customHeight="1" spans="1:7">
      <c r="A20" s="568" t="s">
        <v>62</v>
      </c>
      <c r="B20" s="569">
        <v>7</v>
      </c>
      <c r="C20" s="569">
        <v>7</v>
      </c>
      <c r="D20" s="569">
        <v>12</v>
      </c>
      <c r="E20" s="569">
        <v>7</v>
      </c>
      <c r="F20" s="567">
        <v>171.428571428571</v>
      </c>
      <c r="G20" s="567">
        <v>171.428571428571</v>
      </c>
    </row>
    <row r="21" ht="20.1" customHeight="1" spans="1:7">
      <c r="A21" s="568" t="s">
        <v>63</v>
      </c>
      <c r="B21" s="569"/>
      <c r="C21" s="569"/>
      <c r="D21" s="569"/>
      <c r="E21" s="569">
        <v>0</v>
      </c>
      <c r="F21" s="567"/>
      <c r="G21" s="567"/>
    </row>
    <row r="22" ht="20.1" customHeight="1" spans="1:7">
      <c r="A22" s="566" t="s">
        <v>64</v>
      </c>
      <c r="B22" s="567">
        <v>30663</v>
      </c>
      <c r="C22" s="567">
        <v>30663</v>
      </c>
      <c r="D22" s="567">
        <v>20464</v>
      </c>
      <c r="E22" s="567">
        <v>30166</v>
      </c>
      <c r="F22" s="567">
        <v>66.7384143756319</v>
      </c>
      <c r="G22" s="567">
        <v>67.8379632699065</v>
      </c>
    </row>
    <row r="23" ht="20.1" customHeight="1" spans="1:7">
      <c r="A23" s="568" t="s">
        <v>65</v>
      </c>
      <c r="B23" s="569">
        <v>1313</v>
      </c>
      <c r="C23" s="569">
        <v>1313</v>
      </c>
      <c r="D23" s="569">
        <v>1112</v>
      </c>
      <c r="E23" s="569">
        <v>1316</v>
      </c>
      <c r="F23" s="567">
        <v>84.6915460776847</v>
      </c>
      <c r="G23" s="567">
        <v>84.4984802431611</v>
      </c>
    </row>
    <row r="24" ht="20.1" customHeight="1" spans="1:7">
      <c r="A24" s="568" t="s">
        <v>66</v>
      </c>
      <c r="B24" s="569">
        <v>111</v>
      </c>
      <c r="C24" s="569">
        <v>111</v>
      </c>
      <c r="D24" s="569">
        <v>302</v>
      </c>
      <c r="E24" s="569">
        <v>111</v>
      </c>
      <c r="F24" s="567">
        <v>272.072072072072</v>
      </c>
      <c r="G24" s="567">
        <v>272.072072072072</v>
      </c>
    </row>
    <row r="25" ht="20.1" customHeight="1" spans="1:7">
      <c r="A25" s="568" t="s">
        <v>67</v>
      </c>
      <c r="B25" s="569">
        <v>119</v>
      </c>
      <c r="C25" s="569">
        <v>119</v>
      </c>
      <c r="D25" s="569">
        <v>168</v>
      </c>
      <c r="E25" s="569">
        <v>119</v>
      </c>
      <c r="F25" s="567">
        <v>141.176470588235</v>
      </c>
      <c r="G25" s="567">
        <v>141.176470588235</v>
      </c>
    </row>
    <row r="26" spans="1:7">
      <c r="A26" s="568" t="s">
        <v>68</v>
      </c>
      <c r="B26" s="569"/>
      <c r="C26" s="569"/>
      <c r="D26" s="569"/>
      <c r="E26" s="569">
        <v>0</v>
      </c>
      <c r="F26" s="567"/>
      <c r="G26" s="567"/>
    </row>
    <row r="27" ht="31.5" spans="1:7">
      <c r="A27" s="568" t="s">
        <v>69</v>
      </c>
      <c r="B27" s="569">
        <v>29120</v>
      </c>
      <c r="C27" s="569">
        <v>29120</v>
      </c>
      <c r="D27" s="569">
        <v>18882</v>
      </c>
      <c r="E27" s="569">
        <v>28620</v>
      </c>
      <c r="F27" s="567">
        <v>64.842032967033</v>
      </c>
      <c r="G27" s="567">
        <v>65.9748427672956</v>
      </c>
    </row>
    <row r="28" ht="20.1" customHeight="1" spans="1:7">
      <c r="A28" s="568" t="s">
        <v>70</v>
      </c>
      <c r="B28" s="569"/>
      <c r="C28" s="569"/>
      <c r="D28" s="569"/>
      <c r="E28" s="569">
        <v>0</v>
      </c>
      <c r="F28" s="567"/>
      <c r="G28" s="567"/>
    </row>
    <row r="29" ht="20.1" customHeight="1" spans="1:7">
      <c r="A29" s="568" t="s">
        <v>71</v>
      </c>
      <c r="B29" s="569"/>
      <c r="C29" s="569"/>
      <c r="D29" s="569"/>
      <c r="E29" s="569">
        <v>0</v>
      </c>
      <c r="F29" s="567"/>
      <c r="G29" s="567"/>
    </row>
    <row r="30" ht="20.1" customHeight="1" spans="1:7">
      <c r="A30" s="568" t="s">
        <v>72</v>
      </c>
      <c r="B30" s="569"/>
      <c r="C30" s="569"/>
      <c r="D30" s="569"/>
      <c r="E30" s="569">
        <v>0</v>
      </c>
      <c r="F30" s="567"/>
      <c r="G30" s="567"/>
    </row>
    <row r="31" ht="20.1" customHeight="1" spans="1:7">
      <c r="A31" s="568"/>
      <c r="B31" s="570"/>
      <c r="C31" s="571"/>
      <c r="D31" s="571"/>
      <c r="E31" s="571"/>
      <c r="F31" s="567"/>
      <c r="G31" s="567"/>
    </row>
    <row r="32" ht="20.1" customHeight="1" spans="1:7">
      <c r="A32" s="572" t="s">
        <v>73</v>
      </c>
      <c r="B32" s="567">
        <v>57325</v>
      </c>
      <c r="C32" s="567">
        <v>57325</v>
      </c>
      <c r="D32" s="567">
        <v>39336</v>
      </c>
      <c r="E32" s="567">
        <v>53612</v>
      </c>
      <c r="F32" s="567">
        <v>68.6192760575665</v>
      </c>
      <c r="G32" s="567">
        <v>73.3716332164441</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9" fitToHeight="0" orientation="portrait"/>
  <headerFoot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S1502"/>
  <sheetViews>
    <sheetView showZeros="0" zoomScale="145" zoomScaleNormal="145" workbookViewId="0">
      <pane xSplit="1" ySplit="5" topLeftCell="B1232" activePane="bottomRight" state="frozen"/>
      <selection/>
      <selection pane="topRight"/>
      <selection pane="bottomLeft"/>
      <selection pane="bottomRight" activeCell="F1266" sqref="F1266"/>
    </sheetView>
  </sheetViews>
  <sheetFormatPr defaultColWidth="9" defaultRowHeight="14.25"/>
  <cols>
    <col min="1" max="1" width="40.1333333333333" style="516" customWidth="1"/>
    <col min="2" max="2" width="10.5" style="516" customWidth="1"/>
    <col min="3" max="4" width="12.1333333333333" style="516" customWidth="1"/>
    <col min="5" max="5" width="12" style="516" customWidth="1"/>
    <col min="6" max="6" width="14.25" style="521" customWidth="1"/>
    <col min="7" max="7" width="14.25" style="522" customWidth="1"/>
    <col min="8" max="16363" width="9" style="516"/>
    <col min="16364" max="16384" width="9" style="523"/>
  </cols>
  <sheetData>
    <row r="1" s="516" customFormat="1" ht="18.75" spans="1:7">
      <c r="A1" s="524" t="s">
        <v>155</v>
      </c>
      <c r="F1" s="521"/>
      <c r="G1" s="522"/>
    </row>
    <row r="2" s="517" customFormat="1" ht="24" customHeight="1" spans="1:7">
      <c r="A2" s="525" t="s">
        <v>156</v>
      </c>
      <c r="B2" s="525"/>
      <c r="C2" s="525"/>
      <c r="D2" s="525"/>
      <c r="E2" s="525"/>
      <c r="F2" s="534"/>
      <c r="G2" s="535"/>
    </row>
    <row r="3" s="516" customFormat="1" ht="21" customHeight="1" spans="6:7">
      <c r="F3" s="521"/>
      <c r="G3" s="522" t="s">
        <v>107</v>
      </c>
    </row>
    <row r="4" s="516" customFormat="1" ht="39" customHeight="1" spans="1:7">
      <c r="A4" s="526" t="s">
        <v>157</v>
      </c>
      <c r="B4" s="527" t="s">
        <v>158</v>
      </c>
      <c r="C4" s="527" t="s">
        <v>76</v>
      </c>
      <c r="D4" s="527" t="s">
        <v>154</v>
      </c>
      <c r="E4" s="527" t="s">
        <v>43</v>
      </c>
      <c r="F4" s="536" t="s">
        <v>45</v>
      </c>
      <c r="G4" s="537" t="s">
        <v>159</v>
      </c>
    </row>
    <row r="5" s="516" customFormat="1" ht="15.75" spans="1:16373">
      <c r="A5" s="528" t="s">
        <v>160</v>
      </c>
      <c r="B5" s="529">
        <f>B6+B18+B27+B38+B49+B60+B71+B79+B88+B101+B110+B121+B133+B140+B148+B154+B161+B168+B175+B182+B189+B197+B203+B209+B216+B244+B238+B231</f>
        <v>35099</v>
      </c>
      <c r="C5" s="529">
        <f>C6+C18+C27+C38+C49+C60+C71+C79+C88+C101+C110+C121+C133+C140+C148+C154+C161+C168+C175+C182+C189+C197+C203+C209+C216+C244+C238+C231</f>
        <v>22923</v>
      </c>
      <c r="D5" s="529">
        <v>28782</v>
      </c>
      <c r="E5" s="529">
        <f>E6+E18+E27+E38+E49+E60+E71+E79+E88+E101+E110+E121+E133+E140+E148+E154+E161+E168+E175+E182+E189+E197+E203+E209+E216+E244+E238+E231</f>
        <v>22913</v>
      </c>
      <c r="F5" s="531">
        <f>ROUND(E5/C5*100,0)</f>
        <v>100</v>
      </c>
      <c r="G5" s="538">
        <f>E5/D5*100</f>
        <v>79.6087832673199</v>
      </c>
      <c r="XEJ5" s="523"/>
      <c r="XEK5" s="523"/>
      <c r="XEL5" s="523"/>
      <c r="XEM5" s="523"/>
      <c r="XEN5" s="523"/>
      <c r="XEO5" s="523"/>
      <c r="XEP5" s="523"/>
      <c r="XEQ5" s="523"/>
      <c r="XER5" s="523"/>
      <c r="XES5" s="523"/>
    </row>
    <row r="6" s="516" customFormat="1" spans="1:7">
      <c r="A6" s="530" t="s">
        <v>161</v>
      </c>
      <c r="B6" s="531">
        <f>SUM(B7:B17)</f>
        <v>480</v>
      </c>
      <c r="C6" s="531">
        <f>SUM(C7:C17)</f>
        <v>31</v>
      </c>
      <c r="D6" s="531">
        <v>6</v>
      </c>
      <c r="E6" s="531">
        <f>SUM(E7:E17)</f>
        <v>31</v>
      </c>
      <c r="F6" s="531">
        <f>ROUND(E6/C6*100,0)</f>
        <v>100</v>
      </c>
      <c r="G6" s="538">
        <f>E6/D6*100</f>
        <v>516.666666666667</v>
      </c>
    </row>
    <row r="7" s="516" customFormat="1" ht="15.75" spans="1:7">
      <c r="A7" s="530" t="s">
        <v>162</v>
      </c>
      <c r="B7" s="531">
        <v>382</v>
      </c>
      <c r="C7" s="529">
        <v>3</v>
      </c>
      <c r="D7" s="529">
        <v>1</v>
      </c>
      <c r="E7" s="529">
        <v>3</v>
      </c>
      <c r="F7" s="531">
        <f>ROUND(E7/C7*100,0)</f>
        <v>100</v>
      </c>
      <c r="G7" s="538">
        <f>E7/D7*100</f>
        <v>300</v>
      </c>
    </row>
    <row r="8" s="516" customFormat="1" ht="15.75" spans="1:7">
      <c r="A8" s="530" t="s">
        <v>163</v>
      </c>
      <c r="B8" s="531">
        <v>5</v>
      </c>
      <c r="C8" s="529">
        <v>9</v>
      </c>
      <c r="D8" s="529">
        <v>4</v>
      </c>
      <c r="E8" s="529">
        <v>9</v>
      </c>
      <c r="F8" s="531">
        <f>ROUND(E8/C8*100,0)</f>
        <v>100</v>
      </c>
      <c r="G8" s="538">
        <f>E8/D8*100</f>
        <v>225</v>
      </c>
    </row>
    <row r="9" s="516" customFormat="1" ht="15.75" spans="1:7">
      <c r="A9" s="532" t="s">
        <v>164</v>
      </c>
      <c r="B9" s="531"/>
      <c r="C9" s="529">
        <v>0</v>
      </c>
      <c r="D9" s="529">
        <v>0</v>
      </c>
      <c r="E9" s="529">
        <v>0</v>
      </c>
      <c r="F9" s="531"/>
      <c r="G9" s="538"/>
    </row>
    <row r="10" s="516" customFormat="1" ht="15.75" spans="1:7">
      <c r="A10" s="532" t="s">
        <v>165</v>
      </c>
      <c r="B10" s="531"/>
      <c r="C10" s="529">
        <v>0</v>
      </c>
      <c r="D10" s="529">
        <v>0</v>
      </c>
      <c r="E10" s="529">
        <v>0</v>
      </c>
      <c r="F10" s="531"/>
      <c r="G10" s="538"/>
    </row>
    <row r="11" s="516" customFormat="1" ht="15.75" spans="1:7">
      <c r="A11" s="532" t="s">
        <v>166</v>
      </c>
      <c r="B11" s="531"/>
      <c r="C11" s="529">
        <v>0</v>
      </c>
      <c r="D11" s="529">
        <v>0</v>
      </c>
      <c r="E11" s="529">
        <v>0</v>
      </c>
      <c r="F11" s="531"/>
      <c r="G11" s="538"/>
    </row>
    <row r="12" s="516" customFormat="1" ht="15.75" spans="1:7">
      <c r="A12" s="528" t="s">
        <v>167</v>
      </c>
      <c r="B12" s="531"/>
      <c r="C12" s="529">
        <v>0</v>
      </c>
      <c r="D12" s="529">
        <v>0</v>
      </c>
      <c r="E12" s="529">
        <v>0</v>
      </c>
      <c r="F12" s="531"/>
      <c r="G12" s="538"/>
    </row>
    <row r="13" s="516" customFormat="1" ht="15.75" spans="1:7">
      <c r="A13" s="528" t="s">
        <v>168</v>
      </c>
      <c r="B13" s="531"/>
      <c r="C13" s="529">
        <v>0</v>
      </c>
      <c r="D13" s="529">
        <v>0</v>
      </c>
      <c r="E13" s="529">
        <v>0</v>
      </c>
      <c r="F13" s="531"/>
      <c r="G13" s="538"/>
    </row>
    <row r="14" s="516" customFormat="1" ht="15.75" spans="1:7">
      <c r="A14" s="528" t="s">
        <v>169</v>
      </c>
      <c r="B14" s="531"/>
      <c r="C14" s="529">
        <v>0</v>
      </c>
      <c r="D14" s="529">
        <v>0</v>
      </c>
      <c r="E14" s="529">
        <v>0</v>
      </c>
      <c r="F14" s="531"/>
      <c r="G14" s="538"/>
    </row>
    <row r="15" s="516" customFormat="1" ht="15.75" spans="1:7">
      <c r="A15" s="528" t="s">
        <v>170</v>
      </c>
      <c r="B15" s="531"/>
      <c r="C15" s="529">
        <v>0</v>
      </c>
      <c r="D15" s="529">
        <v>0</v>
      </c>
      <c r="E15" s="529">
        <v>0</v>
      </c>
      <c r="F15" s="531"/>
      <c r="G15" s="538"/>
    </row>
    <row r="16" s="516" customFormat="1" ht="15.75" spans="1:7">
      <c r="A16" s="528" t="s">
        <v>171</v>
      </c>
      <c r="B16" s="531">
        <v>93</v>
      </c>
      <c r="C16" s="529">
        <v>19</v>
      </c>
      <c r="D16" s="529">
        <v>1</v>
      </c>
      <c r="E16" s="529">
        <v>19</v>
      </c>
      <c r="F16" s="531">
        <f>ROUND(E16/C16*100,0)</f>
        <v>100</v>
      </c>
      <c r="G16" s="538">
        <f>E16/D16*100</f>
        <v>1900</v>
      </c>
    </row>
    <row r="17" s="516" customFormat="1" ht="15.75" spans="1:7">
      <c r="A17" s="528" t="s">
        <v>172</v>
      </c>
      <c r="B17" s="531"/>
      <c r="C17" s="529">
        <v>0</v>
      </c>
      <c r="D17" s="529">
        <v>0</v>
      </c>
      <c r="E17" s="529">
        <v>0</v>
      </c>
      <c r="F17" s="531"/>
      <c r="G17" s="538"/>
    </row>
    <row r="18" s="516" customFormat="1" ht="15.75" spans="1:16373">
      <c r="A18" s="530" t="s">
        <v>173</v>
      </c>
      <c r="B18" s="531">
        <v>0</v>
      </c>
      <c r="C18" s="529">
        <v>0</v>
      </c>
      <c r="D18" s="529">
        <v>0</v>
      </c>
      <c r="E18" s="529">
        <v>0</v>
      </c>
      <c r="F18" s="531"/>
      <c r="G18" s="538"/>
      <c r="XEJ18" s="523"/>
      <c r="XEK18" s="523"/>
      <c r="XEL18" s="523"/>
      <c r="XEM18" s="523"/>
      <c r="XEN18" s="523"/>
      <c r="XEO18" s="523"/>
      <c r="XEP18" s="523"/>
      <c r="XEQ18" s="523"/>
      <c r="XER18" s="523"/>
      <c r="XES18" s="523"/>
    </row>
    <row r="19" s="516" customFormat="1" ht="15.75" spans="1:7">
      <c r="A19" s="530" t="s">
        <v>162</v>
      </c>
      <c r="B19" s="531"/>
      <c r="C19" s="529">
        <v>0</v>
      </c>
      <c r="D19" s="529">
        <v>0</v>
      </c>
      <c r="E19" s="529">
        <v>0</v>
      </c>
      <c r="F19" s="531"/>
      <c r="G19" s="538"/>
    </row>
    <row r="20" s="516" customFormat="1" ht="15.75" spans="1:7">
      <c r="A20" s="530" t="s">
        <v>163</v>
      </c>
      <c r="B20" s="531"/>
      <c r="C20" s="529">
        <v>0</v>
      </c>
      <c r="D20" s="529">
        <v>0</v>
      </c>
      <c r="E20" s="529">
        <v>0</v>
      </c>
      <c r="F20" s="531"/>
      <c r="G20" s="538"/>
    </row>
    <row r="21" s="516" customFormat="1" ht="15.75" spans="1:7">
      <c r="A21" s="532" t="s">
        <v>164</v>
      </c>
      <c r="B21" s="531"/>
      <c r="C21" s="529">
        <v>0</v>
      </c>
      <c r="D21" s="529">
        <v>0</v>
      </c>
      <c r="E21" s="529">
        <v>0</v>
      </c>
      <c r="F21" s="531"/>
      <c r="G21" s="538"/>
    </row>
    <row r="22" s="516" customFormat="1" ht="15.75" spans="1:7">
      <c r="A22" s="532" t="s">
        <v>174</v>
      </c>
      <c r="B22" s="531"/>
      <c r="C22" s="529">
        <v>0</v>
      </c>
      <c r="D22" s="529">
        <v>0</v>
      </c>
      <c r="E22" s="529">
        <v>0</v>
      </c>
      <c r="F22" s="531"/>
      <c r="G22" s="538"/>
    </row>
    <row r="23" s="516" customFormat="1" ht="15.75" spans="1:7">
      <c r="A23" s="532" t="s">
        <v>175</v>
      </c>
      <c r="B23" s="531"/>
      <c r="C23" s="529">
        <v>0</v>
      </c>
      <c r="D23" s="529">
        <v>0</v>
      </c>
      <c r="E23" s="529">
        <v>0</v>
      </c>
      <c r="F23" s="531"/>
      <c r="G23" s="538"/>
    </row>
    <row r="24" s="516" customFormat="1" ht="15.75" spans="1:7">
      <c r="A24" s="532" t="s">
        <v>176</v>
      </c>
      <c r="B24" s="531"/>
      <c r="C24" s="529">
        <v>0</v>
      </c>
      <c r="D24" s="529">
        <v>0</v>
      </c>
      <c r="E24" s="529">
        <v>0</v>
      </c>
      <c r="F24" s="531"/>
      <c r="G24" s="538"/>
    </row>
    <row r="25" s="516" customFormat="1" ht="15.75" spans="1:7">
      <c r="A25" s="532" t="s">
        <v>171</v>
      </c>
      <c r="B25" s="531"/>
      <c r="C25" s="529">
        <v>0</v>
      </c>
      <c r="D25" s="529">
        <v>0</v>
      </c>
      <c r="E25" s="529">
        <v>0</v>
      </c>
      <c r="F25" s="531"/>
      <c r="G25" s="538"/>
    </row>
    <row r="26" s="516" customFormat="1" ht="15.75" spans="1:7">
      <c r="A26" s="532" t="s">
        <v>177</v>
      </c>
      <c r="B26" s="531"/>
      <c r="C26" s="529">
        <v>0</v>
      </c>
      <c r="D26" s="529">
        <v>0</v>
      </c>
      <c r="E26" s="529">
        <v>0</v>
      </c>
      <c r="F26" s="531"/>
      <c r="G26" s="538"/>
    </row>
    <row r="27" s="516" customFormat="1" spans="1:16373">
      <c r="A27" s="530" t="s">
        <v>178</v>
      </c>
      <c r="B27" s="531">
        <f>SUM(B28:B37)</f>
        <v>5813</v>
      </c>
      <c r="C27" s="531">
        <f>SUM(C28:C37)</f>
        <v>5033</v>
      </c>
      <c r="D27" s="531">
        <v>5249</v>
      </c>
      <c r="E27" s="531">
        <f>SUM(E28:E37)</f>
        <v>5033</v>
      </c>
      <c r="F27" s="531">
        <f>ROUND(E27/C27*100,0)</f>
        <v>100</v>
      </c>
      <c r="G27" s="538">
        <f>E27/D27*100</f>
        <v>95.8849304629453</v>
      </c>
      <c r="XEJ27" s="523"/>
      <c r="XEK27" s="523"/>
      <c r="XEL27" s="523"/>
      <c r="XEM27" s="523"/>
      <c r="XEN27" s="523"/>
      <c r="XEO27" s="523"/>
      <c r="XEP27" s="523"/>
      <c r="XEQ27" s="523"/>
      <c r="XER27" s="523"/>
      <c r="XES27" s="523"/>
    </row>
    <row r="28" s="516" customFormat="1" ht="15.75" spans="1:7">
      <c r="A28" s="530" t="s">
        <v>162</v>
      </c>
      <c r="B28" s="531">
        <v>2424</v>
      </c>
      <c r="C28" s="529">
        <v>1718</v>
      </c>
      <c r="D28" s="529">
        <v>1727</v>
      </c>
      <c r="E28" s="529">
        <v>1718</v>
      </c>
      <c r="F28" s="531">
        <f>ROUND(E28/C28*100,0)</f>
        <v>100</v>
      </c>
      <c r="G28" s="538">
        <f>E28/D28*100</f>
        <v>99.4788650839606</v>
      </c>
    </row>
    <row r="29" s="516" customFormat="1" ht="15.75" spans="1:7">
      <c r="A29" s="530" t="s">
        <v>163</v>
      </c>
      <c r="B29" s="531">
        <v>581</v>
      </c>
      <c r="C29" s="529">
        <v>560</v>
      </c>
      <c r="D29" s="529">
        <v>771</v>
      </c>
      <c r="E29" s="529">
        <v>560</v>
      </c>
      <c r="F29" s="531">
        <f>ROUND(E29/C29*100,0)</f>
        <v>100</v>
      </c>
      <c r="G29" s="538">
        <f>E29/D29*100</f>
        <v>72.632944228275</v>
      </c>
    </row>
    <row r="30" s="516" customFormat="1" ht="15.75" spans="1:7">
      <c r="A30" s="532" t="s">
        <v>164</v>
      </c>
      <c r="B30" s="531">
        <v>1181</v>
      </c>
      <c r="C30" s="529">
        <v>1218</v>
      </c>
      <c r="D30" s="529">
        <v>735</v>
      </c>
      <c r="E30" s="529">
        <v>1218</v>
      </c>
      <c r="F30" s="531">
        <f>ROUND(E30/C30*100,0)</f>
        <v>100</v>
      </c>
      <c r="G30" s="538">
        <f>E30/D30*100</f>
        <v>165.714285714286</v>
      </c>
    </row>
    <row r="31" s="516" customFormat="1" ht="15.75" spans="1:7">
      <c r="A31" s="532" t="s">
        <v>179</v>
      </c>
      <c r="B31" s="531"/>
      <c r="C31" s="529">
        <v>0</v>
      </c>
      <c r="D31" s="529">
        <v>0</v>
      </c>
      <c r="E31" s="529">
        <v>0</v>
      </c>
      <c r="F31" s="531"/>
      <c r="G31" s="538"/>
    </row>
    <row r="32" s="516" customFormat="1" ht="15.75" spans="1:7">
      <c r="A32" s="532" t="s">
        <v>180</v>
      </c>
      <c r="B32" s="531"/>
      <c r="C32" s="529">
        <v>0</v>
      </c>
      <c r="D32" s="529">
        <v>0</v>
      </c>
      <c r="E32" s="529">
        <v>0</v>
      </c>
      <c r="F32" s="531"/>
      <c r="G32" s="538"/>
    </row>
    <row r="33" s="516" customFormat="1" ht="15.75" spans="1:7">
      <c r="A33" s="533" t="s">
        <v>181</v>
      </c>
      <c r="B33" s="531">
        <v>432</v>
      </c>
      <c r="C33" s="529">
        <v>235</v>
      </c>
      <c r="D33" s="529">
        <v>296</v>
      </c>
      <c r="E33" s="529">
        <v>235</v>
      </c>
      <c r="F33" s="531">
        <f>ROUND(E33/C33*100,0)</f>
        <v>100</v>
      </c>
      <c r="G33" s="538">
        <f>E33/D33*100</f>
        <v>79.3918918918919</v>
      </c>
    </row>
    <row r="34" s="516" customFormat="1" ht="15.75" spans="1:7">
      <c r="A34" s="530" t="s">
        <v>182</v>
      </c>
      <c r="B34" s="531"/>
      <c r="C34" s="529"/>
      <c r="D34" s="529"/>
      <c r="E34" s="529"/>
      <c r="F34" s="531"/>
      <c r="G34" s="538"/>
    </row>
    <row r="35" s="516" customFormat="1" ht="15.75" spans="1:7">
      <c r="A35" s="532" t="s">
        <v>183</v>
      </c>
      <c r="B35" s="531"/>
      <c r="C35" s="529">
        <v>0</v>
      </c>
      <c r="D35" s="529">
        <v>0</v>
      </c>
      <c r="E35" s="529">
        <v>0</v>
      </c>
      <c r="F35" s="531"/>
      <c r="G35" s="538"/>
    </row>
    <row r="36" s="516" customFormat="1" ht="15.75" spans="1:7">
      <c r="A36" s="532" t="s">
        <v>171</v>
      </c>
      <c r="B36" s="531">
        <v>587</v>
      </c>
      <c r="C36" s="529">
        <v>801</v>
      </c>
      <c r="D36" s="529">
        <v>746</v>
      </c>
      <c r="E36" s="529">
        <v>801</v>
      </c>
      <c r="F36" s="531">
        <f>ROUND(E36/C36*100,0)</f>
        <v>100</v>
      </c>
      <c r="G36" s="538">
        <f>E36/D36*100</f>
        <v>107.372654155496</v>
      </c>
    </row>
    <row r="37" s="516" customFormat="1" ht="15.75" spans="1:7">
      <c r="A37" s="532" t="s">
        <v>184</v>
      </c>
      <c r="B37" s="531">
        <v>608</v>
      </c>
      <c r="C37" s="529">
        <v>501</v>
      </c>
      <c r="D37" s="529">
        <v>974</v>
      </c>
      <c r="E37" s="529">
        <v>501</v>
      </c>
      <c r="F37" s="531">
        <f>ROUND(E37/C37*100,0)</f>
        <v>100</v>
      </c>
      <c r="G37" s="538">
        <f>E37/D37*100</f>
        <v>51.4373716632444</v>
      </c>
    </row>
    <row r="38" s="516" customFormat="1" spans="1:16373">
      <c r="A38" s="530" t="s">
        <v>185</v>
      </c>
      <c r="B38" s="531">
        <f>SUM(B39:B48)</f>
        <v>917</v>
      </c>
      <c r="C38" s="531">
        <f>SUM(C39:C48)</f>
        <v>1132</v>
      </c>
      <c r="D38" s="531">
        <v>1205</v>
      </c>
      <c r="E38" s="531">
        <f>SUM(E39:E48)</f>
        <v>1132</v>
      </c>
      <c r="F38" s="531">
        <f>ROUND(E38/C38*100,0)</f>
        <v>100</v>
      </c>
      <c r="G38" s="538">
        <f>E38/D38*100</f>
        <v>93.9419087136929</v>
      </c>
      <c r="XEJ38" s="523"/>
      <c r="XEK38" s="523"/>
      <c r="XEL38" s="523"/>
      <c r="XEM38" s="523"/>
      <c r="XEN38" s="523"/>
      <c r="XEO38" s="523"/>
      <c r="XEP38" s="523"/>
      <c r="XEQ38" s="523"/>
      <c r="XER38" s="523"/>
      <c r="XES38" s="523"/>
    </row>
    <row r="39" s="516" customFormat="1" ht="15.75" spans="1:7">
      <c r="A39" s="530" t="s">
        <v>162</v>
      </c>
      <c r="B39" s="531">
        <v>93</v>
      </c>
      <c r="C39" s="529">
        <v>108</v>
      </c>
      <c r="D39" s="529">
        <v>88</v>
      </c>
      <c r="E39" s="529">
        <v>108</v>
      </c>
      <c r="F39" s="531">
        <f>ROUND(E39/C39*100,0)</f>
        <v>100</v>
      </c>
      <c r="G39" s="538">
        <f>E39/D39*100</f>
        <v>122.727272727273</v>
      </c>
    </row>
    <row r="40" s="516" customFormat="1" ht="15.75" spans="1:7">
      <c r="A40" s="530" t="s">
        <v>163</v>
      </c>
      <c r="B40" s="531"/>
      <c r="C40" s="529">
        <v>0</v>
      </c>
      <c r="D40" s="529">
        <v>0</v>
      </c>
      <c r="E40" s="529">
        <v>0</v>
      </c>
      <c r="F40" s="531"/>
      <c r="G40" s="538"/>
    </row>
    <row r="41" s="516" customFormat="1" ht="15.75" spans="1:7">
      <c r="A41" s="532" t="s">
        <v>164</v>
      </c>
      <c r="B41" s="531"/>
      <c r="C41" s="529"/>
      <c r="D41" s="529"/>
      <c r="E41" s="529"/>
      <c r="F41" s="531"/>
      <c r="G41" s="538"/>
    </row>
    <row r="42" s="516" customFormat="1" ht="15.75" spans="1:7">
      <c r="A42" s="532" t="s">
        <v>186</v>
      </c>
      <c r="B42" s="531">
        <v>147</v>
      </c>
      <c r="C42" s="529">
        <v>108</v>
      </c>
      <c r="D42" s="529">
        <v>43</v>
      </c>
      <c r="E42" s="529">
        <v>108</v>
      </c>
      <c r="F42" s="531">
        <f>ROUND(E42/C42*100,0)</f>
        <v>100</v>
      </c>
      <c r="G42" s="538">
        <f>E42/D42*100</f>
        <v>251.162790697674</v>
      </c>
    </row>
    <row r="43" s="516" customFormat="1" ht="15.75" spans="1:7">
      <c r="A43" s="532" t="s">
        <v>187</v>
      </c>
      <c r="B43" s="531"/>
      <c r="C43" s="529">
        <v>0</v>
      </c>
      <c r="D43" s="529">
        <v>0</v>
      </c>
      <c r="E43" s="529">
        <v>0</v>
      </c>
      <c r="F43" s="531"/>
      <c r="G43" s="538"/>
    </row>
    <row r="44" s="516" customFormat="1" ht="15.75" spans="1:7">
      <c r="A44" s="530" t="s">
        <v>188</v>
      </c>
      <c r="B44" s="531"/>
      <c r="C44" s="529">
        <v>0</v>
      </c>
      <c r="D44" s="529">
        <v>0</v>
      </c>
      <c r="E44" s="529">
        <v>0</v>
      </c>
      <c r="F44" s="531"/>
      <c r="G44" s="538"/>
    </row>
    <row r="45" s="516" customFormat="1" ht="15.75" spans="1:7">
      <c r="A45" s="530" t="s">
        <v>189</v>
      </c>
      <c r="B45" s="531"/>
      <c r="C45" s="529">
        <v>0</v>
      </c>
      <c r="D45" s="529">
        <v>0</v>
      </c>
      <c r="E45" s="529">
        <v>0</v>
      </c>
      <c r="F45" s="531"/>
      <c r="G45" s="538"/>
    </row>
    <row r="46" s="516" customFormat="1" ht="15.75" spans="1:7">
      <c r="A46" s="530" t="s">
        <v>190</v>
      </c>
      <c r="B46" s="531"/>
      <c r="C46" s="529">
        <v>0</v>
      </c>
      <c r="D46" s="529">
        <v>0</v>
      </c>
      <c r="E46" s="529">
        <v>0</v>
      </c>
      <c r="F46" s="531"/>
      <c r="G46" s="538"/>
    </row>
    <row r="47" s="516" customFormat="1" ht="15.75" spans="1:7">
      <c r="A47" s="530" t="s">
        <v>171</v>
      </c>
      <c r="B47" s="531">
        <v>63</v>
      </c>
      <c r="C47" s="529">
        <v>72</v>
      </c>
      <c r="D47" s="529">
        <v>75</v>
      </c>
      <c r="E47" s="529">
        <v>72</v>
      </c>
      <c r="F47" s="531">
        <f>ROUND(E47/C47*100,0)</f>
        <v>100</v>
      </c>
      <c r="G47" s="538">
        <f>E47/D47*100</f>
        <v>96</v>
      </c>
    </row>
    <row r="48" s="516" customFormat="1" ht="15.75" spans="1:7">
      <c r="A48" s="532" t="s">
        <v>191</v>
      </c>
      <c r="B48" s="531">
        <v>614</v>
      </c>
      <c r="C48" s="529">
        <v>844</v>
      </c>
      <c r="D48" s="529">
        <v>999</v>
      </c>
      <c r="E48" s="529">
        <v>844</v>
      </c>
      <c r="F48" s="531">
        <f>ROUND(E48/C48*100,0)</f>
        <v>100</v>
      </c>
      <c r="G48" s="538">
        <f>E48/D48*100</f>
        <v>84.4844844844845</v>
      </c>
    </row>
    <row r="49" s="516" customFormat="1" spans="1:16373">
      <c r="A49" s="532" t="s">
        <v>192</v>
      </c>
      <c r="B49" s="531">
        <f>SUM(B50:B59)</f>
        <v>181</v>
      </c>
      <c r="C49" s="531">
        <f>SUM(C50:C59)</f>
        <v>134</v>
      </c>
      <c r="D49" s="531">
        <v>114</v>
      </c>
      <c r="E49" s="531">
        <f>SUM(E50:E59)</f>
        <v>134</v>
      </c>
      <c r="F49" s="531">
        <f>ROUND(E49/C49*100,0)</f>
        <v>100</v>
      </c>
      <c r="G49" s="538">
        <f>E49/D49*100</f>
        <v>117.543859649123</v>
      </c>
      <c r="XEJ49" s="523"/>
      <c r="XEK49" s="523"/>
      <c r="XEL49" s="523"/>
      <c r="XEM49" s="523"/>
      <c r="XEN49" s="523"/>
      <c r="XEO49" s="523"/>
      <c r="XEP49" s="523"/>
      <c r="XEQ49" s="523"/>
      <c r="XER49" s="523"/>
      <c r="XES49" s="523"/>
    </row>
    <row r="50" s="516" customFormat="1" ht="15.75" spans="1:7">
      <c r="A50" s="532" t="s">
        <v>162</v>
      </c>
      <c r="B50" s="531"/>
      <c r="C50" s="529">
        <v>0</v>
      </c>
      <c r="D50" s="529">
        <v>0</v>
      </c>
      <c r="E50" s="529">
        <v>0</v>
      </c>
      <c r="F50" s="531"/>
      <c r="G50" s="538"/>
    </row>
    <row r="51" s="516" customFormat="1" ht="15.75" spans="1:7">
      <c r="A51" s="528" t="s">
        <v>163</v>
      </c>
      <c r="B51" s="531"/>
      <c r="C51" s="529">
        <v>0</v>
      </c>
      <c r="D51" s="529">
        <v>0</v>
      </c>
      <c r="E51" s="529">
        <v>0</v>
      </c>
      <c r="F51" s="531"/>
      <c r="G51" s="538"/>
    </row>
    <row r="52" s="516" customFormat="1" ht="15.75" spans="1:7">
      <c r="A52" s="530" t="s">
        <v>164</v>
      </c>
      <c r="B52" s="531"/>
      <c r="C52" s="529">
        <v>0</v>
      </c>
      <c r="D52" s="529">
        <v>0</v>
      </c>
      <c r="E52" s="529">
        <v>0</v>
      </c>
      <c r="F52" s="531"/>
      <c r="G52" s="538"/>
    </row>
    <row r="53" s="516" customFormat="1" ht="15.75" spans="1:7">
      <c r="A53" s="530" t="s">
        <v>193</v>
      </c>
      <c r="B53" s="531"/>
      <c r="C53" s="529">
        <v>0</v>
      </c>
      <c r="D53" s="529">
        <v>0</v>
      </c>
      <c r="E53" s="529">
        <v>0</v>
      </c>
      <c r="F53" s="531"/>
      <c r="G53" s="538"/>
    </row>
    <row r="54" s="516" customFormat="1" ht="15.75" spans="1:7">
      <c r="A54" s="530" t="s">
        <v>194</v>
      </c>
      <c r="B54" s="531">
        <v>126</v>
      </c>
      <c r="C54" s="529">
        <v>69</v>
      </c>
      <c r="D54" s="529">
        <v>74</v>
      </c>
      <c r="E54" s="529">
        <v>69</v>
      </c>
      <c r="F54" s="531">
        <f>ROUND(E54/C54*100,0)</f>
        <v>100</v>
      </c>
      <c r="G54" s="538">
        <f>E54/D54*100</f>
        <v>93.2432432432432</v>
      </c>
    </row>
    <row r="55" s="516" customFormat="1" ht="15.75" spans="1:7">
      <c r="A55" s="532" t="s">
        <v>195</v>
      </c>
      <c r="B55" s="531"/>
      <c r="C55" s="529">
        <v>0</v>
      </c>
      <c r="D55" s="529">
        <v>0</v>
      </c>
      <c r="E55" s="529">
        <v>0</v>
      </c>
      <c r="F55" s="531"/>
      <c r="G55" s="538"/>
    </row>
    <row r="56" s="516" customFormat="1" ht="15.75" spans="1:7">
      <c r="A56" s="532" t="s">
        <v>196</v>
      </c>
      <c r="B56" s="531">
        <v>54</v>
      </c>
      <c r="C56" s="529">
        <v>64</v>
      </c>
      <c r="D56" s="529">
        <v>40</v>
      </c>
      <c r="E56" s="529">
        <v>64</v>
      </c>
      <c r="F56" s="531">
        <f>ROUND(E56/C56*100,0)</f>
        <v>100</v>
      </c>
      <c r="G56" s="538">
        <f>E56/D56*100</f>
        <v>160</v>
      </c>
    </row>
    <row r="57" s="516" customFormat="1" ht="15.75" spans="1:7">
      <c r="A57" s="532" t="s">
        <v>197</v>
      </c>
      <c r="B57" s="531"/>
      <c r="C57" s="529">
        <v>0</v>
      </c>
      <c r="D57" s="529">
        <v>0</v>
      </c>
      <c r="E57" s="529">
        <v>0</v>
      </c>
      <c r="F57" s="531"/>
      <c r="G57" s="538"/>
    </row>
    <row r="58" s="516" customFormat="1" ht="15.75" spans="1:7">
      <c r="A58" s="530" t="s">
        <v>171</v>
      </c>
      <c r="B58" s="531">
        <v>1</v>
      </c>
      <c r="C58" s="529">
        <v>1</v>
      </c>
      <c r="D58" s="529">
        <v>0</v>
      </c>
      <c r="E58" s="529">
        <v>1</v>
      </c>
      <c r="F58" s="531">
        <f>ROUND(E58/C58*100,0)</f>
        <v>100</v>
      </c>
      <c r="G58" s="538"/>
    </row>
    <row r="59" s="516" customFormat="1" ht="15.75" spans="1:7">
      <c r="A59" s="532" t="s">
        <v>198</v>
      </c>
      <c r="B59" s="531"/>
      <c r="C59" s="529">
        <v>0</v>
      </c>
      <c r="D59" s="529">
        <v>0</v>
      </c>
      <c r="E59" s="529">
        <v>0</v>
      </c>
      <c r="F59" s="531"/>
      <c r="G59" s="538"/>
    </row>
    <row r="60" s="516" customFormat="1" spans="1:16373">
      <c r="A60" s="533" t="s">
        <v>199</v>
      </c>
      <c r="B60" s="531">
        <f>SUM(B61:B70)</f>
        <v>1059</v>
      </c>
      <c r="C60" s="531">
        <f>SUM(C61:C70)</f>
        <v>756</v>
      </c>
      <c r="D60" s="531">
        <v>889</v>
      </c>
      <c r="E60" s="531">
        <f>SUM(E61:E70)</f>
        <v>756</v>
      </c>
      <c r="F60" s="531">
        <f>ROUND(E60/C60*100,0)</f>
        <v>100</v>
      </c>
      <c r="G60" s="538">
        <f>E60/D60*100</f>
        <v>85.0393700787402</v>
      </c>
      <c r="XEJ60" s="523"/>
      <c r="XEK60" s="523"/>
      <c r="XEL60" s="523"/>
      <c r="XEM60" s="523"/>
      <c r="XEN60" s="523"/>
      <c r="XEO60" s="523"/>
      <c r="XEP60" s="523"/>
      <c r="XEQ60" s="523"/>
      <c r="XER60" s="523"/>
      <c r="XES60" s="523"/>
    </row>
    <row r="61" s="516" customFormat="1" ht="15.75" spans="1:7">
      <c r="A61" s="532" t="s">
        <v>162</v>
      </c>
      <c r="B61" s="531">
        <v>171</v>
      </c>
      <c r="C61" s="529">
        <v>176</v>
      </c>
      <c r="D61" s="529">
        <v>195</v>
      </c>
      <c r="E61" s="529">
        <v>176</v>
      </c>
      <c r="F61" s="531">
        <f>ROUND(E61/C61*100,0)</f>
        <v>100</v>
      </c>
      <c r="G61" s="538">
        <f>E61/D61*100</f>
        <v>90.2564102564103</v>
      </c>
    </row>
    <row r="62" s="516" customFormat="1" ht="15.75" spans="1:7">
      <c r="A62" s="528" t="s">
        <v>163</v>
      </c>
      <c r="B62" s="531">
        <v>36</v>
      </c>
      <c r="C62" s="529">
        <v>13</v>
      </c>
      <c r="D62" s="529">
        <v>202</v>
      </c>
      <c r="E62" s="529">
        <v>13</v>
      </c>
      <c r="F62" s="531">
        <f>ROUND(E62/C62*100,0)</f>
        <v>100</v>
      </c>
      <c r="G62" s="538">
        <f>E62/D62*100</f>
        <v>6.43564356435644</v>
      </c>
    </row>
    <row r="63" s="516" customFormat="1" ht="15.75" spans="1:7">
      <c r="A63" s="528" t="s">
        <v>164</v>
      </c>
      <c r="B63" s="531"/>
      <c r="C63" s="529">
        <v>0</v>
      </c>
      <c r="D63" s="529">
        <v>0</v>
      </c>
      <c r="E63" s="529">
        <v>0</v>
      </c>
      <c r="F63" s="531"/>
      <c r="G63" s="538"/>
    </row>
    <row r="64" s="516" customFormat="1" ht="15.75" spans="1:7">
      <c r="A64" s="528" t="s">
        <v>200</v>
      </c>
      <c r="B64" s="531"/>
      <c r="C64" s="529">
        <v>0</v>
      </c>
      <c r="D64" s="529">
        <v>0</v>
      </c>
      <c r="E64" s="529">
        <v>0</v>
      </c>
      <c r="F64" s="531"/>
      <c r="G64" s="538"/>
    </row>
    <row r="65" s="516" customFormat="1" ht="15.75" spans="1:7">
      <c r="A65" s="528" t="s">
        <v>201</v>
      </c>
      <c r="B65" s="531"/>
      <c r="C65" s="529">
        <v>0</v>
      </c>
      <c r="D65" s="529">
        <v>0</v>
      </c>
      <c r="E65" s="529">
        <v>0</v>
      </c>
      <c r="F65" s="531"/>
      <c r="G65" s="538"/>
    </row>
    <row r="66" s="516" customFormat="1" ht="15.75" spans="1:7">
      <c r="A66" s="528" t="s">
        <v>202</v>
      </c>
      <c r="B66" s="531"/>
      <c r="C66" s="529"/>
      <c r="D66" s="529">
        <v>3</v>
      </c>
      <c r="E66" s="529"/>
      <c r="F66" s="531"/>
      <c r="G66" s="538">
        <f t="shared" ref="G66:G71" si="0">E66/D66*100</f>
        <v>0</v>
      </c>
    </row>
    <row r="67" s="516" customFormat="1" ht="15.75" spans="1:7">
      <c r="A67" s="530" t="s">
        <v>203</v>
      </c>
      <c r="B67" s="531">
        <v>45</v>
      </c>
      <c r="C67" s="529">
        <v>43</v>
      </c>
      <c r="D67" s="529">
        <v>38</v>
      </c>
      <c r="E67" s="529">
        <v>43</v>
      </c>
      <c r="F67" s="531">
        <f>ROUND(E67/C67*100,0)</f>
        <v>100</v>
      </c>
      <c r="G67" s="538">
        <f t="shared" si="0"/>
        <v>113.157894736842</v>
      </c>
    </row>
    <row r="68" s="516" customFormat="1" ht="15.75" spans="1:7">
      <c r="A68" s="532" t="s">
        <v>204</v>
      </c>
      <c r="B68" s="531">
        <v>667</v>
      </c>
      <c r="C68" s="529">
        <v>358</v>
      </c>
      <c r="D68" s="529">
        <v>287</v>
      </c>
      <c r="E68" s="529">
        <v>358</v>
      </c>
      <c r="F68" s="531">
        <f>ROUND(E68/C68*100,0)</f>
        <v>100</v>
      </c>
      <c r="G68" s="538">
        <f t="shared" si="0"/>
        <v>124.738675958188</v>
      </c>
    </row>
    <row r="69" s="516" customFormat="1" ht="15.75" spans="1:7">
      <c r="A69" s="532" t="s">
        <v>171</v>
      </c>
      <c r="B69" s="531">
        <v>130</v>
      </c>
      <c r="C69" s="529">
        <v>140</v>
      </c>
      <c r="D69" s="529">
        <v>144</v>
      </c>
      <c r="E69" s="529">
        <v>140</v>
      </c>
      <c r="F69" s="531">
        <f>ROUND(E69/C69*100,0)</f>
        <v>100</v>
      </c>
      <c r="G69" s="538">
        <f t="shared" si="0"/>
        <v>97.2222222222222</v>
      </c>
    </row>
    <row r="70" s="516" customFormat="1" ht="15.75" spans="1:7">
      <c r="A70" s="532" t="s">
        <v>205</v>
      </c>
      <c r="B70" s="531">
        <v>10</v>
      </c>
      <c r="C70" s="529">
        <v>26</v>
      </c>
      <c r="D70" s="529">
        <v>20</v>
      </c>
      <c r="E70" s="529">
        <v>26</v>
      </c>
      <c r="F70" s="531">
        <f>ROUND(E70/C70*100,0)</f>
        <v>100</v>
      </c>
      <c r="G70" s="538">
        <f t="shared" si="0"/>
        <v>130</v>
      </c>
    </row>
    <row r="71" s="516" customFormat="1" spans="1:16373">
      <c r="A71" s="530" t="s">
        <v>206</v>
      </c>
      <c r="B71" s="531">
        <f>SUM(B72:B78)</f>
        <v>200</v>
      </c>
      <c r="C71" s="531">
        <f>SUM(C72:C78)</f>
        <v>100</v>
      </c>
      <c r="D71" s="531">
        <v>180</v>
      </c>
      <c r="E71" s="531">
        <f>SUM(E72:E78)</f>
        <v>100</v>
      </c>
      <c r="F71" s="531">
        <f>ROUND(E71/C71*100,0)</f>
        <v>100</v>
      </c>
      <c r="G71" s="538">
        <f t="shared" si="0"/>
        <v>55.5555555555556</v>
      </c>
      <c r="XEJ71" s="523"/>
      <c r="XEK71" s="523"/>
      <c r="XEL71" s="523"/>
      <c r="XEM71" s="523"/>
      <c r="XEN71" s="523"/>
      <c r="XEO71" s="523"/>
      <c r="XEP71" s="523"/>
      <c r="XEQ71" s="523"/>
      <c r="XER71" s="523"/>
      <c r="XES71" s="523"/>
    </row>
    <row r="72" s="516" customFormat="1" ht="15.75" spans="1:7">
      <c r="A72" s="530" t="s">
        <v>162</v>
      </c>
      <c r="B72" s="531"/>
      <c r="C72" s="529">
        <v>0</v>
      </c>
      <c r="D72" s="529">
        <v>0</v>
      </c>
      <c r="E72" s="529">
        <v>0</v>
      </c>
      <c r="F72" s="531"/>
      <c r="G72" s="538"/>
    </row>
    <row r="73" s="516" customFormat="1" ht="15.75" spans="1:7">
      <c r="A73" s="530" t="s">
        <v>163</v>
      </c>
      <c r="B73" s="531">
        <v>200</v>
      </c>
      <c r="C73" s="529">
        <v>100</v>
      </c>
      <c r="D73" s="529">
        <v>160</v>
      </c>
      <c r="E73" s="529">
        <v>100</v>
      </c>
      <c r="F73" s="531">
        <f>ROUND(E73/C73*100,0)</f>
        <v>100</v>
      </c>
      <c r="G73" s="538">
        <f>E73/D73*100</f>
        <v>62.5</v>
      </c>
    </row>
    <row r="74" s="516" customFormat="1" ht="15.75" spans="1:7">
      <c r="A74" s="532" t="s">
        <v>164</v>
      </c>
      <c r="B74" s="531"/>
      <c r="C74" s="529">
        <v>0</v>
      </c>
      <c r="D74" s="529">
        <v>0</v>
      </c>
      <c r="E74" s="529">
        <v>0</v>
      </c>
      <c r="F74" s="531"/>
      <c r="G74" s="538"/>
    </row>
    <row r="75" s="516" customFormat="1" ht="15.75" spans="1:7">
      <c r="A75" s="530" t="s">
        <v>203</v>
      </c>
      <c r="B75" s="531"/>
      <c r="C75" s="529">
        <v>0</v>
      </c>
      <c r="D75" s="529">
        <v>0</v>
      </c>
      <c r="E75" s="529">
        <v>0</v>
      </c>
      <c r="F75" s="531"/>
      <c r="G75" s="538"/>
    </row>
    <row r="76" s="516" customFormat="1" ht="15.75" spans="1:7">
      <c r="A76" s="532" t="s">
        <v>207</v>
      </c>
      <c r="B76" s="531"/>
      <c r="C76" s="529">
        <v>0</v>
      </c>
      <c r="D76" s="529">
        <v>0</v>
      </c>
      <c r="E76" s="529">
        <v>0</v>
      </c>
      <c r="F76" s="531"/>
      <c r="G76" s="538"/>
    </row>
    <row r="77" s="516" customFormat="1" ht="15.75" spans="1:7">
      <c r="A77" s="532" t="s">
        <v>171</v>
      </c>
      <c r="B77" s="531"/>
      <c r="C77" s="529">
        <v>0</v>
      </c>
      <c r="D77" s="529">
        <v>0</v>
      </c>
      <c r="E77" s="529">
        <v>0</v>
      </c>
      <c r="F77" s="531"/>
      <c r="G77" s="538"/>
    </row>
    <row r="78" s="516" customFormat="1" ht="15.75" spans="1:7">
      <c r="A78" s="532" t="s">
        <v>208</v>
      </c>
      <c r="B78" s="531">
        <v>0</v>
      </c>
      <c r="C78" s="529"/>
      <c r="D78" s="529">
        <v>20</v>
      </c>
      <c r="E78" s="529"/>
      <c r="F78" s="531"/>
      <c r="G78" s="538">
        <f>E78/D78*100</f>
        <v>0</v>
      </c>
    </row>
    <row r="79" s="516" customFormat="1" spans="1:16373">
      <c r="A79" s="532" t="s">
        <v>209</v>
      </c>
      <c r="B79" s="531">
        <f>SUM(B80:B87)</f>
        <v>267</v>
      </c>
      <c r="C79" s="531">
        <f>SUM(C80:C87)</f>
        <v>111</v>
      </c>
      <c r="D79" s="531">
        <v>152</v>
      </c>
      <c r="E79" s="531">
        <f>SUM(E80:E87)</f>
        <v>111</v>
      </c>
      <c r="F79" s="531">
        <f>ROUND(E79/C79*100,0)</f>
        <v>100</v>
      </c>
      <c r="G79" s="538">
        <f>E79/D79*100</f>
        <v>73.0263157894737</v>
      </c>
      <c r="XEJ79" s="523"/>
      <c r="XEK79" s="523"/>
      <c r="XEL79" s="523"/>
      <c r="XEM79" s="523"/>
      <c r="XEN79" s="523"/>
      <c r="XEO79" s="523"/>
      <c r="XEP79" s="523"/>
      <c r="XEQ79" s="523"/>
      <c r="XER79" s="523"/>
      <c r="XES79" s="523"/>
    </row>
    <row r="80" s="516" customFormat="1" ht="15.75" spans="1:7">
      <c r="A80" s="530" t="s">
        <v>162</v>
      </c>
      <c r="B80" s="531">
        <v>13</v>
      </c>
      <c r="C80" s="529">
        <v>13</v>
      </c>
      <c r="D80" s="529">
        <v>0</v>
      </c>
      <c r="E80" s="529">
        <v>13</v>
      </c>
      <c r="F80" s="531">
        <f>ROUND(E80/C80*100,0)</f>
        <v>100</v>
      </c>
      <c r="G80" s="538"/>
    </row>
    <row r="81" s="516" customFormat="1" ht="15.75" spans="1:7">
      <c r="A81" s="530" t="s">
        <v>163</v>
      </c>
      <c r="B81" s="531"/>
      <c r="C81" s="529">
        <v>0</v>
      </c>
      <c r="D81" s="529">
        <v>0</v>
      </c>
      <c r="E81" s="529">
        <v>0</v>
      </c>
      <c r="F81" s="531"/>
      <c r="G81" s="538"/>
    </row>
    <row r="82" s="516" customFormat="1" ht="15.75" spans="1:16373">
      <c r="A82" s="530" t="s">
        <v>164</v>
      </c>
      <c r="B82" s="531"/>
      <c r="C82" s="529">
        <v>0</v>
      </c>
      <c r="D82" s="529">
        <v>0</v>
      </c>
      <c r="E82" s="529">
        <v>0</v>
      </c>
      <c r="F82" s="531"/>
      <c r="G82" s="538"/>
      <c r="XEJ82" s="523"/>
      <c r="XEK82" s="523"/>
      <c r="XEL82" s="523"/>
      <c r="XEM82" s="523"/>
      <c r="XEN82" s="523"/>
      <c r="XEO82" s="523"/>
      <c r="XEP82" s="523"/>
      <c r="XEQ82" s="523"/>
      <c r="XER82" s="523"/>
      <c r="XES82" s="523"/>
    </row>
    <row r="83" s="516" customFormat="1" ht="15.75" spans="1:7">
      <c r="A83" s="539" t="s">
        <v>210</v>
      </c>
      <c r="B83" s="531">
        <v>218</v>
      </c>
      <c r="C83" s="529">
        <v>59</v>
      </c>
      <c r="D83" s="529">
        <v>89</v>
      </c>
      <c r="E83" s="529">
        <v>59</v>
      </c>
      <c r="F83" s="531">
        <f>ROUND(E83/C83*100,0)</f>
        <v>100</v>
      </c>
      <c r="G83" s="538">
        <f>E83/D83*100</f>
        <v>66.2921348314607</v>
      </c>
    </row>
    <row r="84" s="516" customFormat="1" ht="15.75" spans="1:7">
      <c r="A84" s="532" t="s">
        <v>211</v>
      </c>
      <c r="B84" s="531"/>
      <c r="C84" s="529">
        <v>0</v>
      </c>
      <c r="D84" s="529">
        <v>0</v>
      </c>
      <c r="E84" s="529">
        <v>0</v>
      </c>
      <c r="F84" s="531"/>
      <c r="G84" s="538"/>
    </row>
    <row r="85" s="516" customFormat="1" ht="15.75" spans="1:7">
      <c r="A85" s="532" t="s">
        <v>203</v>
      </c>
      <c r="B85" s="531"/>
      <c r="C85" s="529">
        <v>0</v>
      </c>
      <c r="D85" s="529">
        <v>0</v>
      </c>
      <c r="E85" s="529">
        <v>0</v>
      </c>
      <c r="F85" s="531"/>
      <c r="G85" s="538"/>
    </row>
    <row r="86" s="516" customFormat="1" ht="15.75" spans="1:7">
      <c r="A86" s="532" t="s">
        <v>171</v>
      </c>
      <c r="B86" s="531">
        <v>36</v>
      </c>
      <c r="C86" s="529">
        <v>39</v>
      </c>
      <c r="D86" s="529">
        <v>63</v>
      </c>
      <c r="E86" s="529">
        <v>39</v>
      </c>
      <c r="F86" s="531">
        <f>ROUND(E86/C86*100,0)</f>
        <v>100</v>
      </c>
      <c r="G86" s="538">
        <f>E86/D86*100</f>
        <v>61.9047619047619</v>
      </c>
    </row>
    <row r="87" s="516" customFormat="1" ht="15.75" spans="1:7">
      <c r="A87" s="528" t="s">
        <v>212</v>
      </c>
      <c r="B87" s="531"/>
      <c r="C87" s="529">
        <v>0</v>
      </c>
      <c r="D87" s="529">
        <v>0</v>
      </c>
      <c r="E87" s="529">
        <v>0</v>
      </c>
      <c r="F87" s="531"/>
      <c r="G87" s="538"/>
    </row>
    <row r="88" s="516" customFormat="1" spans="1:16373">
      <c r="A88" s="530" t="s">
        <v>213</v>
      </c>
      <c r="B88" s="531">
        <f>SUM(B89:B100)</f>
        <v>80</v>
      </c>
      <c r="C88" s="531">
        <f>SUM(C89:C100)</f>
        <v>105</v>
      </c>
      <c r="D88" s="531">
        <v>93</v>
      </c>
      <c r="E88" s="531">
        <f>SUM(E89:E100)</f>
        <v>105</v>
      </c>
      <c r="F88" s="531">
        <f>ROUND(E88/C88*100,0)</f>
        <v>100</v>
      </c>
      <c r="G88" s="538">
        <f>E88/D88*100</f>
        <v>112.903225806452</v>
      </c>
      <c r="XEJ88" s="523"/>
      <c r="XEK88" s="523"/>
      <c r="XEL88" s="523"/>
      <c r="XEM88" s="523"/>
      <c r="XEN88" s="523"/>
      <c r="XEO88" s="523"/>
      <c r="XEP88" s="523"/>
      <c r="XEQ88" s="523"/>
      <c r="XER88" s="523"/>
      <c r="XES88" s="523"/>
    </row>
    <row r="89" s="516" customFormat="1" ht="15.75" spans="1:7">
      <c r="A89" s="530" t="s">
        <v>162</v>
      </c>
      <c r="B89" s="531"/>
      <c r="C89" s="529">
        <v>0</v>
      </c>
      <c r="D89" s="529">
        <v>0</v>
      </c>
      <c r="E89" s="529">
        <v>0</v>
      </c>
      <c r="F89" s="531"/>
      <c r="G89" s="538"/>
    </row>
    <row r="90" s="516" customFormat="1" ht="15.75" spans="1:7">
      <c r="A90" s="532" t="s">
        <v>163</v>
      </c>
      <c r="B90" s="531"/>
      <c r="C90" s="529">
        <v>45</v>
      </c>
      <c r="D90" s="529">
        <v>32</v>
      </c>
      <c r="E90" s="529">
        <v>45</v>
      </c>
      <c r="F90" s="531">
        <f>ROUND(E90/C90*100,0)</f>
        <v>100</v>
      </c>
      <c r="G90" s="538">
        <f>E90/D90*100</f>
        <v>140.625</v>
      </c>
    </row>
    <row r="91" s="516" customFormat="1" ht="15.75" spans="1:7">
      <c r="A91" s="532" t="s">
        <v>164</v>
      </c>
      <c r="B91" s="531"/>
      <c r="C91" s="529">
        <v>0</v>
      </c>
      <c r="D91" s="529">
        <v>0</v>
      </c>
      <c r="E91" s="529">
        <v>0</v>
      </c>
      <c r="F91" s="531"/>
      <c r="G91" s="538"/>
    </row>
    <row r="92" s="516" customFormat="1" ht="15.75" spans="1:7">
      <c r="A92" s="530" t="s">
        <v>214</v>
      </c>
      <c r="B92" s="531"/>
      <c r="C92" s="529">
        <v>0</v>
      </c>
      <c r="D92" s="529">
        <v>0</v>
      </c>
      <c r="E92" s="529">
        <v>0</v>
      </c>
      <c r="F92" s="531"/>
      <c r="G92" s="538"/>
    </row>
    <row r="93" s="516" customFormat="1" ht="15.75" spans="1:7">
      <c r="A93" s="530" t="s">
        <v>215</v>
      </c>
      <c r="B93" s="531"/>
      <c r="C93" s="529">
        <v>0</v>
      </c>
      <c r="D93" s="529">
        <v>0</v>
      </c>
      <c r="E93" s="529">
        <v>0</v>
      </c>
      <c r="F93" s="531"/>
      <c r="G93" s="538"/>
    </row>
    <row r="94" s="516" customFormat="1" ht="15.75" spans="1:7">
      <c r="A94" s="530" t="s">
        <v>203</v>
      </c>
      <c r="B94" s="531"/>
      <c r="C94" s="529">
        <v>0</v>
      </c>
      <c r="D94" s="529">
        <v>0</v>
      </c>
      <c r="E94" s="529">
        <v>0</v>
      </c>
      <c r="F94" s="531"/>
      <c r="G94" s="538"/>
    </row>
    <row r="95" s="516" customFormat="1" ht="15.75" spans="1:7">
      <c r="A95" s="530" t="s">
        <v>216</v>
      </c>
      <c r="B95" s="531"/>
      <c r="C95" s="529">
        <v>0</v>
      </c>
      <c r="D95" s="529">
        <v>0</v>
      </c>
      <c r="E95" s="529">
        <v>0</v>
      </c>
      <c r="F95" s="531"/>
      <c r="G95" s="538"/>
    </row>
    <row r="96" s="516" customFormat="1" ht="15.75" spans="1:7">
      <c r="A96" s="530" t="s">
        <v>217</v>
      </c>
      <c r="B96" s="531"/>
      <c r="C96" s="529">
        <v>0</v>
      </c>
      <c r="D96" s="529">
        <v>0</v>
      </c>
      <c r="E96" s="529">
        <v>0</v>
      </c>
      <c r="F96" s="531"/>
      <c r="G96" s="538"/>
    </row>
    <row r="97" s="516" customFormat="1" ht="15.75" spans="1:7">
      <c r="A97" s="530" t="s">
        <v>218</v>
      </c>
      <c r="B97" s="531"/>
      <c r="C97" s="529">
        <v>0</v>
      </c>
      <c r="D97" s="529">
        <v>0</v>
      </c>
      <c r="E97" s="529">
        <v>0</v>
      </c>
      <c r="F97" s="531"/>
      <c r="G97" s="538"/>
    </row>
    <row r="98" s="516" customFormat="1" ht="15.75" spans="1:7">
      <c r="A98" s="530" t="s">
        <v>219</v>
      </c>
      <c r="B98" s="531"/>
      <c r="C98" s="529">
        <v>0</v>
      </c>
      <c r="D98" s="529">
        <v>0</v>
      </c>
      <c r="E98" s="529">
        <v>0</v>
      </c>
      <c r="F98" s="531"/>
      <c r="G98" s="538"/>
    </row>
    <row r="99" s="516" customFormat="1" ht="15.75" spans="1:7">
      <c r="A99" s="532" t="s">
        <v>171</v>
      </c>
      <c r="B99" s="531"/>
      <c r="C99" s="529">
        <v>0</v>
      </c>
      <c r="D99" s="529">
        <v>0</v>
      </c>
      <c r="E99" s="529">
        <v>0</v>
      </c>
      <c r="F99" s="531"/>
      <c r="G99" s="538"/>
    </row>
    <row r="100" s="516" customFormat="1" ht="15.75" spans="1:7">
      <c r="A100" s="532" t="s">
        <v>220</v>
      </c>
      <c r="B100" s="531">
        <v>80</v>
      </c>
      <c r="C100" s="529">
        <v>60</v>
      </c>
      <c r="D100" s="529">
        <v>61</v>
      </c>
      <c r="E100" s="529">
        <v>60</v>
      </c>
      <c r="F100" s="531">
        <f>ROUND(E100/C100*100,0)</f>
        <v>100</v>
      </c>
      <c r="G100" s="538">
        <f>E100/D100*100</f>
        <v>98.3606557377049</v>
      </c>
    </row>
    <row r="101" s="516" customFormat="1" spans="1:16373">
      <c r="A101" s="540" t="s">
        <v>221</v>
      </c>
      <c r="B101" s="531">
        <f>SUM(B102:B109)</f>
        <v>96</v>
      </c>
      <c r="C101" s="531">
        <f>SUM(C102:C109)</f>
        <v>99</v>
      </c>
      <c r="D101" s="531">
        <v>60</v>
      </c>
      <c r="E101" s="531">
        <f>SUM(E102:E109)</f>
        <v>99</v>
      </c>
      <c r="F101" s="531">
        <f>ROUND(E101/C101*100,0)</f>
        <v>100</v>
      </c>
      <c r="G101" s="538">
        <f>E101/D101*100</f>
        <v>165</v>
      </c>
      <c r="XEJ101" s="523"/>
      <c r="XEK101" s="523"/>
      <c r="XEL101" s="523"/>
      <c r="XEM101" s="523"/>
      <c r="XEN101" s="523"/>
      <c r="XEO101" s="523"/>
      <c r="XEP101" s="523"/>
      <c r="XEQ101" s="523"/>
      <c r="XER101" s="523"/>
      <c r="XES101" s="523"/>
    </row>
    <row r="102" s="516" customFormat="1" ht="15.75" spans="1:7">
      <c r="A102" s="530" t="s">
        <v>162</v>
      </c>
      <c r="B102" s="531"/>
      <c r="C102" s="529">
        <v>6</v>
      </c>
      <c r="D102" s="529">
        <v>9</v>
      </c>
      <c r="E102" s="529">
        <v>6</v>
      </c>
      <c r="F102" s="531">
        <f>ROUND(E102/C102*100,0)</f>
        <v>100</v>
      </c>
      <c r="G102" s="538">
        <f>E102/D102*100</f>
        <v>66.6666666666667</v>
      </c>
    </row>
    <row r="103" s="516" customFormat="1" ht="15.75" spans="1:7">
      <c r="A103" s="530" t="s">
        <v>163</v>
      </c>
      <c r="B103" s="531">
        <v>90</v>
      </c>
      <c r="C103" s="529">
        <v>84</v>
      </c>
      <c r="D103" s="529">
        <v>13</v>
      </c>
      <c r="E103" s="529">
        <v>84</v>
      </c>
      <c r="F103" s="531">
        <f>ROUND(E103/C103*100,0)</f>
        <v>100</v>
      </c>
      <c r="G103" s="538">
        <f>E103/D103*100</f>
        <v>646.153846153846</v>
      </c>
    </row>
    <row r="104" s="516" customFormat="1" ht="15.75" spans="1:7">
      <c r="A104" s="530" t="s">
        <v>164</v>
      </c>
      <c r="B104" s="531"/>
      <c r="C104" s="529">
        <v>0</v>
      </c>
      <c r="D104" s="529">
        <v>0</v>
      </c>
      <c r="E104" s="529">
        <v>0</v>
      </c>
      <c r="F104" s="531"/>
      <c r="G104" s="538"/>
    </row>
    <row r="105" s="516" customFormat="1" ht="15.75" spans="1:7">
      <c r="A105" s="532" t="s">
        <v>222</v>
      </c>
      <c r="B105" s="531"/>
      <c r="C105" s="529">
        <v>0</v>
      </c>
      <c r="D105" s="529">
        <v>0</v>
      </c>
      <c r="E105" s="529">
        <v>0</v>
      </c>
      <c r="F105" s="531"/>
      <c r="G105" s="538"/>
    </row>
    <row r="106" s="516" customFormat="1" ht="15.75" spans="1:7">
      <c r="A106" s="532" t="s">
        <v>223</v>
      </c>
      <c r="B106" s="531"/>
      <c r="C106" s="529">
        <v>0</v>
      </c>
      <c r="D106" s="529">
        <v>0</v>
      </c>
      <c r="E106" s="529">
        <v>0</v>
      </c>
      <c r="F106" s="531"/>
      <c r="G106" s="538"/>
    </row>
    <row r="107" s="516" customFormat="1" ht="15.75" spans="1:7">
      <c r="A107" s="532" t="s">
        <v>224</v>
      </c>
      <c r="B107" s="531"/>
      <c r="C107" s="529">
        <v>0</v>
      </c>
      <c r="D107" s="529">
        <v>0</v>
      </c>
      <c r="E107" s="529">
        <v>0</v>
      </c>
      <c r="F107" s="531"/>
      <c r="G107" s="538"/>
    </row>
    <row r="108" s="516" customFormat="1" ht="15.75" spans="1:7">
      <c r="A108" s="530" t="s">
        <v>171</v>
      </c>
      <c r="B108" s="531">
        <v>2</v>
      </c>
      <c r="C108" s="529">
        <v>5</v>
      </c>
      <c r="D108" s="529">
        <v>6</v>
      </c>
      <c r="E108" s="529">
        <v>5</v>
      </c>
      <c r="F108" s="531">
        <f>ROUND(E108/C108*100,0)</f>
        <v>100</v>
      </c>
      <c r="G108" s="538">
        <f>E108/D108*100</f>
        <v>83.3333333333333</v>
      </c>
    </row>
    <row r="109" s="516" customFormat="1" ht="15.75" spans="1:7">
      <c r="A109" s="530" t="s">
        <v>225</v>
      </c>
      <c r="B109" s="531">
        <v>4</v>
      </c>
      <c r="C109" s="529">
        <v>4</v>
      </c>
      <c r="D109" s="529">
        <v>32</v>
      </c>
      <c r="E109" s="529">
        <v>4</v>
      </c>
      <c r="F109" s="531">
        <f>ROUND(E109/C109*100,0)</f>
        <v>100</v>
      </c>
      <c r="G109" s="538">
        <f>E109/D109*100</f>
        <v>12.5</v>
      </c>
    </row>
    <row r="110" s="516" customFormat="1" spans="1:16373">
      <c r="A110" s="528" t="s">
        <v>226</v>
      </c>
      <c r="B110" s="531">
        <f>SUM(B111:B120)</f>
        <v>23541</v>
      </c>
      <c r="C110" s="531">
        <f>SUM(C111:C120)</f>
        <v>13700</v>
      </c>
      <c r="D110" s="531">
        <v>19385</v>
      </c>
      <c r="E110" s="531">
        <f>SUM(E111:E120)</f>
        <v>13700</v>
      </c>
      <c r="F110" s="531">
        <f>ROUND(E110/C110*100,0)</f>
        <v>100</v>
      </c>
      <c r="G110" s="538">
        <f>E110/D110*100</f>
        <v>70.673200928553</v>
      </c>
      <c r="XEJ110" s="523"/>
      <c r="XEK110" s="523"/>
      <c r="XEL110" s="523"/>
      <c r="XEM110" s="523"/>
      <c r="XEN110" s="523"/>
      <c r="XEO110" s="523"/>
      <c r="XEP110" s="523"/>
      <c r="XEQ110" s="523"/>
      <c r="XER110" s="523"/>
      <c r="XES110" s="523"/>
    </row>
    <row r="111" s="516" customFormat="1" ht="15.75" spans="1:7">
      <c r="A111" s="530" t="s">
        <v>162</v>
      </c>
      <c r="B111" s="531">
        <v>41</v>
      </c>
      <c r="C111" s="529">
        <v>48</v>
      </c>
      <c r="D111" s="529">
        <v>30</v>
      </c>
      <c r="E111" s="529">
        <v>48</v>
      </c>
      <c r="F111" s="531">
        <f>ROUND(E111/C111*100,0)</f>
        <v>100</v>
      </c>
      <c r="G111" s="538">
        <f>E111/D111*100</f>
        <v>160</v>
      </c>
    </row>
    <row r="112" s="516" customFormat="1" ht="15.75" spans="1:7">
      <c r="A112" s="530" t="s">
        <v>163</v>
      </c>
      <c r="B112" s="531"/>
      <c r="C112" s="529"/>
      <c r="D112" s="529"/>
      <c r="E112" s="529"/>
      <c r="F112" s="531"/>
      <c r="G112" s="538"/>
    </row>
    <row r="113" s="516" customFormat="1" ht="15.75" spans="1:7">
      <c r="A113" s="530" t="s">
        <v>164</v>
      </c>
      <c r="B113" s="531"/>
      <c r="C113" s="529">
        <v>0</v>
      </c>
      <c r="D113" s="529">
        <v>0</v>
      </c>
      <c r="E113" s="529">
        <v>0</v>
      </c>
      <c r="F113" s="531"/>
      <c r="G113" s="538"/>
    </row>
    <row r="114" s="516" customFormat="1" ht="15.75" spans="1:7">
      <c r="A114" s="532" t="s">
        <v>227</v>
      </c>
      <c r="B114" s="531"/>
      <c r="C114" s="529">
        <v>0</v>
      </c>
      <c r="D114" s="529">
        <v>0</v>
      </c>
      <c r="E114" s="529">
        <v>0</v>
      </c>
      <c r="F114" s="531"/>
      <c r="G114" s="538"/>
    </row>
    <row r="115" s="516" customFormat="1" ht="15.75" spans="1:7">
      <c r="A115" s="532" t="s">
        <v>228</v>
      </c>
      <c r="B115" s="531"/>
      <c r="C115" s="529">
        <v>0</v>
      </c>
      <c r="D115" s="529">
        <v>0</v>
      </c>
      <c r="E115" s="529">
        <v>0</v>
      </c>
      <c r="F115" s="531"/>
      <c r="G115" s="538"/>
    </row>
    <row r="116" s="516" customFormat="1" ht="15.75" spans="1:7">
      <c r="A116" s="532" t="s">
        <v>229</v>
      </c>
      <c r="B116" s="531"/>
      <c r="C116" s="529">
        <v>0</v>
      </c>
      <c r="D116" s="529">
        <v>0</v>
      </c>
      <c r="E116" s="529">
        <v>0</v>
      </c>
      <c r="F116" s="531"/>
      <c r="G116" s="538"/>
    </row>
    <row r="117" s="516" customFormat="1" ht="15.75" spans="1:7">
      <c r="A117" s="530" t="s">
        <v>230</v>
      </c>
      <c r="B117" s="531"/>
      <c r="C117" s="529">
        <v>0</v>
      </c>
      <c r="D117" s="529">
        <v>0</v>
      </c>
      <c r="E117" s="529">
        <v>0</v>
      </c>
      <c r="F117" s="531"/>
      <c r="G117" s="538"/>
    </row>
    <row r="118" s="516" customFormat="1" ht="15.75" spans="1:7">
      <c r="A118" s="530" t="s">
        <v>231</v>
      </c>
      <c r="B118" s="531">
        <v>23433</v>
      </c>
      <c r="C118" s="529">
        <v>13603</v>
      </c>
      <c r="D118" s="529">
        <v>19301</v>
      </c>
      <c r="E118" s="529">
        <v>13603</v>
      </c>
      <c r="F118" s="531">
        <f>ROUND(E118/C118*100,0)</f>
        <v>100</v>
      </c>
      <c r="G118" s="538">
        <f>E118/D118*100</f>
        <v>70.478213564064</v>
      </c>
    </row>
    <row r="119" s="516" customFormat="1" ht="15.75" spans="1:7">
      <c r="A119" s="530" t="s">
        <v>171</v>
      </c>
      <c r="B119" s="531">
        <v>31</v>
      </c>
      <c r="C119" s="529">
        <v>35</v>
      </c>
      <c r="D119" s="529">
        <v>14</v>
      </c>
      <c r="E119" s="529">
        <v>35</v>
      </c>
      <c r="F119" s="531">
        <f>ROUND(E119/C119*100,0)</f>
        <v>100</v>
      </c>
      <c r="G119" s="538">
        <f>E119/D119*100</f>
        <v>250</v>
      </c>
    </row>
    <row r="120" s="516" customFormat="1" ht="15.75" spans="1:7">
      <c r="A120" s="532" t="s">
        <v>232</v>
      </c>
      <c r="B120" s="531">
        <v>36</v>
      </c>
      <c r="C120" s="529">
        <v>14</v>
      </c>
      <c r="D120" s="529">
        <v>40</v>
      </c>
      <c r="E120" s="529">
        <v>14</v>
      </c>
      <c r="F120" s="531">
        <f>ROUND(E120/C120*100,0)</f>
        <v>100</v>
      </c>
      <c r="G120" s="538">
        <f>E120/D120*100</f>
        <v>35</v>
      </c>
    </row>
    <row r="121" s="516" customFormat="1" spans="1:16373">
      <c r="A121" s="532" t="s">
        <v>233</v>
      </c>
      <c r="B121" s="531">
        <f>SUM(B122:B132)</f>
        <v>0</v>
      </c>
      <c r="C121" s="531">
        <f>SUM(C122:C132)</f>
        <v>10</v>
      </c>
      <c r="D121" s="531">
        <v>30</v>
      </c>
      <c r="E121" s="531">
        <f>SUM(E122:E132)</f>
        <v>0</v>
      </c>
      <c r="F121" s="531"/>
      <c r="G121" s="538">
        <f>E121/D121*100</f>
        <v>0</v>
      </c>
      <c r="XEJ121" s="523"/>
      <c r="XEK121" s="523"/>
      <c r="XEL121" s="523"/>
      <c r="XEM121" s="523"/>
      <c r="XEN121" s="523"/>
      <c r="XEO121" s="523"/>
      <c r="XEP121" s="523"/>
      <c r="XEQ121" s="523"/>
      <c r="XER121" s="523"/>
      <c r="XES121" s="523"/>
    </row>
    <row r="122" s="516" customFormat="1" ht="15.75" spans="1:7">
      <c r="A122" s="532" t="s">
        <v>162</v>
      </c>
      <c r="B122" s="531"/>
      <c r="C122" s="529">
        <v>0</v>
      </c>
      <c r="D122" s="529">
        <v>0</v>
      </c>
      <c r="E122" s="529">
        <v>0</v>
      </c>
      <c r="F122" s="531"/>
      <c r="G122" s="538"/>
    </row>
    <row r="123" s="516" customFormat="1" ht="15.75" spans="1:7">
      <c r="A123" s="528" t="s">
        <v>163</v>
      </c>
      <c r="B123" s="531"/>
      <c r="C123" s="529">
        <v>0</v>
      </c>
      <c r="D123" s="529">
        <v>0</v>
      </c>
      <c r="E123" s="529">
        <v>0</v>
      </c>
      <c r="F123" s="531"/>
      <c r="G123" s="538"/>
    </row>
    <row r="124" s="516" customFormat="1" ht="15.75" spans="1:7">
      <c r="A124" s="530" t="s">
        <v>164</v>
      </c>
      <c r="B124" s="531"/>
      <c r="C124" s="529">
        <v>0</v>
      </c>
      <c r="D124" s="529">
        <v>0</v>
      </c>
      <c r="E124" s="529">
        <v>0</v>
      </c>
      <c r="F124" s="531"/>
      <c r="G124" s="538"/>
    </row>
    <row r="125" s="516" customFormat="1" ht="15.75" spans="1:7">
      <c r="A125" s="530" t="s">
        <v>234</v>
      </c>
      <c r="B125" s="531"/>
      <c r="C125" s="529">
        <v>0</v>
      </c>
      <c r="D125" s="529">
        <v>0</v>
      </c>
      <c r="E125" s="529">
        <v>0</v>
      </c>
      <c r="F125" s="531"/>
      <c r="G125" s="538"/>
    </row>
    <row r="126" s="516" customFormat="1" ht="15.75" spans="1:7">
      <c r="A126" s="530" t="s">
        <v>235</v>
      </c>
      <c r="B126" s="531"/>
      <c r="C126" s="529">
        <v>0</v>
      </c>
      <c r="D126" s="529">
        <v>0</v>
      </c>
      <c r="E126" s="529">
        <v>0</v>
      </c>
      <c r="F126" s="531"/>
      <c r="G126" s="538"/>
    </row>
    <row r="127" s="516" customFormat="1" ht="15.75" spans="1:7">
      <c r="A127" s="532" t="s">
        <v>236</v>
      </c>
      <c r="B127" s="531"/>
      <c r="C127" s="529">
        <v>0</v>
      </c>
      <c r="D127" s="529">
        <v>0</v>
      </c>
      <c r="E127" s="529">
        <v>0</v>
      </c>
      <c r="F127" s="531"/>
      <c r="G127" s="538"/>
    </row>
    <row r="128" s="516" customFormat="1" ht="15.75" spans="1:7">
      <c r="A128" s="530" t="s">
        <v>237</v>
      </c>
      <c r="B128" s="531"/>
      <c r="C128" s="529">
        <v>0</v>
      </c>
      <c r="D128" s="529">
        <v>0</v>
      </c>
      <c r="E128" s="529">
        <v>0</v>
      </c>
      <c r="F128" s="531"/>
      <c r="G128" s="538"/>
    </row>
    <row r="129" s="516" customFormat="1" ht="15.75" spans="1:7">
      <c r="A129" s="530" t="s">
        <v>238</v>
      </c>
      <c r="B129" s="531"/>
      <c r="C129" s="529">
        <v>0</v>
      </c>
      <c r="D129" s="529">
        <v>0</v>
      </c>
      <c r="E129" s="529">
        <v>0</v>
      </c>
      <c r="F129" s="531"/>
      <c r="G129" s="538"/>
    </row>
    <row r="130" s="516" customFormat="1" ht="15.75" spans="1:7">
      <c r="A130" s="530" t="s">
        <v>239</v>
      </c>
      <c r="B130" s="531"/>
      <c r="C130" s="529">
        <v>0</v>
      </c>
      <c r="D130" s="529">
        <v>0</v>
      </c>
      <c r="E130" s="529">
        <v>0</v>
      </c>
      <c r="F130" s="531"/>
      <c r="G130" s="538"/>
    </row>
    <row r="131" s="516" customFormat="1" ht="15.75" spans="1:7">
      <c r="A131" s="530" t="s">
        <v>171</v>
      </c>
      <c r="B131" s="531"/>
      <c r="C131" s="529">
        <v>0</v>
      </c>
      <c r="D131" s="529">
        <v>0</v>
      </c>
      <c r="E131" s="529">
        <v>0</v>
      </c>
      <c r="F131" s="531"/>
      <c r="G131" s="538"/>
    </row>
    <row r="132" s="516" customFormat="1" ht="15.75" spans="1:7">
      <c r="A132" s="530" t="s">
        <v>240</v>
      </c>
      <c r="B132" s="531"/>
      <c r="C132" s="529">
        <v>10</v>
      </c>
      <c r="D132" s="529">
        <v>30</v>
      </c>
      <c r="E132" s="529"/>
      <c r="F132" s="531"/>
      <c r="G132" s="538">
        <f>E132/D132*100</f>
        <v>0</v>
      </c>
    </row>
    <row r="133" s="516" customFormat="1" spans="1:16373">
      <c r="A133" s="530" t="s">
        <v>241</v>
      </c>
      <c r="B133" s="531">
        <f>SUM(B134:B139)</f>
        <v>0</v>
      </c>
      <c r="C133" s="531">
        <f>SUM(C134:C139)</f>
        <v>0</v>
      </c>
      <c r="D133" s="531">
        <v>50</v>
      </c>
      <c r="E133" s="531">
        <f>SUM(E134:E139)</f>
        <v>0</v>
      </c>
      <c r="F133" s="531"/>
      <c r="G133" s="538">
        <f>E133/D133*100</f>
        <v>0</v>
      </c>
      <c r="XEJ133" s="523"/>
      <c r="XEK133" s="523"/>
      <c r="XEL133" s="523"/>
      <c r="XEM133" s="523"/>
      <c r="XEN133" s="523"/>
      <c r="XEO133" s="523"/>
      <c r="XEP133" s="523"/>
      <c r="XEQ133" s="523"/>
      <c r="XER133" s="523"/>
      <c r="XES133" s="523"/>
    </row>
    <row r="134" s="516" customFormat="1" ht="15.75" spans="1:7">
      <c r="A134" s="530" t="s">
        <v>162</v>
      </c>
      <c r="B134" s="531"/>
      <c r="C134" s="529">
        <v>0</v>
      </c>
      <c r="D134" s="529">
        <v>0</v>
      </c>
      <c r="E134" s="529">
        <v>0</v>
      </c>
      <c r="F134" s="531"/>
      <c r="G134" s="538"/>
    </row>
    <row r="135" s="516" customFormat="1" ht="15.75" spans="1:7">
      <c r="A135" s="530" t="s">
        <v>163</v>
      </c>
      <c r="B135" s="531"/>
      <c r="C135" s="529">
        <v>0</v>
      </c>
      <c r="D135" s="529">
        <v>0</v>
      </c>
      <c r="E135" s="529">
        <v>0</v>
      </c>
      <c r="F135" s="531"/>
      <c r="G135" s="538"/>
    </row>
    <row r="136" s="516" customFormat="1" ht="15.75" spans="1:7">
      <c r="A136" s="532" t="s">
        <v>164</v>
      </c>
      <c r="B136" s="531"/>
      <c r="C136" s="529">
        <v>0</v>
      </c>
      <c r="D136" s="529">
        <v>0</v>
      </c>
      <c r="E136" s="529">
        <v>0</v>
      </c>
      <c r="F136" s="531"/>
      <c r="G136" s="538"/>
    </row>
    <row r="137" s="516" customFormat="1" ht="15.75" spans="1:7">
      <c r="A137" s="532" t="s">
        <v>242</v>
      </c>
      <c r="B137" s="531"/>
      <c r="C137" s="529">
        <v>0</v>
      </c>
      <c r="D137" s="529">
        <v>0</v>
      </c>
      <c r="E137" s="529">
        <v>0</v>
      </c>
      <c r="F137" s="531"/>
      <c r="G137" s="538"/>
    </row>
    <row r="138" s="516" customFormat="1" ht="15.75" spans="1:7">
      <c r="A138" s="532" t="s">
        <v>171</v>
      </c>
      <c r="B138" s="531"/>
      <c r="C138" s="529">
        <v>0</v>
      </c>
      <c r="D138" s="529">
        <v>0</v>
      </c>
      <c r="E138" s="529">
        <v>0</v>
      </c>
      <c r="F138" s="531"/>
      <c r="G138" s="538"/>
    </row>
    <row r="139" s="516" customFormat="1" ht="15.75" spans="1:7">
      <c r="A139" s="528" t="s">
        <v>243</v>
      </c>
      <c r="B139" s="531"/>
      <c r="C139" s="529"/>
      <c r="D139" s="529">
        <v>50</v>
      </c>
      <c r="E139" s="529"/>
      <c r="F139" s="531"/>
      <c r="G139" s="538">
        <f>E139/D139*100</f>
        <v>0</v>
      </c>
    </row>
    <row r="140" s="516" customFormat="1" ht="15.75" spans="1:16373">
      <c r="A140" s="530" t="s">
        <v>244</v>
      </c>
      <c r="B140" s="531">
        <v>0</v>
      </c>
      <c r="C140" s="529">
        <v>0</v>
      </c>
      <c r="D140" s="529">
        <v>0</v>
      </c>
      <c r="E140" s="529">
        <v>0</v>
      </c>
      <c r="F140" s="531"/>
      <c r="G140" s="538"/>
      <c r="XEJ140" s="523"/>
      <c r="XEK140" s="523"/>
      <c r="XEL140" s="523"/>
      <c r="XEM140" s="523"/>
      <c r="XEN140" s="523"/>
      <c r="XEO140" s="523"/>
      <c r="XEP140" s="523"/>
      <c r="XEQ140" s="523"/>
      <c r="XER140" s="523"/>
      <c r="XES140" s="523"/>
    </row>
    <row r="141" s="516" customFormat="1" ht="15.75" spans="1:7">
      <c r="A141" s="530" t="s">
        <v>162</v>
      </c>
      <c r="B141" s="531"/>
      <c r="C141" s="529">
        <v>0</v>
      </c>
      <c r="D141" s="529">
        <v>0</v>
      </c>
      <c r="E141" s="529">
        <v>0</v>
      </c>
      <c r="F141" s="531"/>
      <c r="G141" s="538"/>
    </row>
    <row r="142" s="516" customFormat="1" ht="15.75" spans="1:7">
      <c r="A142" s="532" t="s">
        <v>163</v>
      </c>
      <c r="B142" s="531"/>
      <c r="C142" s="529">
        <v>0</v>
      </c>
      <c r="D142" s="529">
        <v>0</v>
      </c>
      <c r="E142" s="529">
        <v>0</v>
      </c>
      <c r="F142" s="531"/>
      <c r="G142" s="538"/>
    </row>
    <row r="143" s="516" customFormat="1" ht="15.75" spans="1:7">
      <c r="A143" s="532" t="s">
        <v>164</v>
      </c>
      <c r="B143" s="531"/>
      <c r="C143" s="529">
        <v>0</v>
      </c>
      <c r="D143" s="529">
        <v>0</v>
      </c>
      <c r="E143" s="529">
        <v>0</v>
      </c>
      <c r="F143" s="531"/>
      <c r="G143" s="538"/>
    </row>
    <row r="144" s="516" customFormat="1" ht="15.75" spans="1:7">
      <c r="A144" s="532" t="s">
        <v>245</v>
      </c>
      <c r="B144" s="531"/>
      <c r="C144" s="529">
        <v>0</v>
      </c>
      <c r="D144" s="529">
        <v>0</v>
      </c>
      <c r="E144" s="529">
        <v>0</v>
      </c>
      <c r="F144" s="531"/>
      <c r="G144" s="538"/>
    </row>
    <row r="145" s="516" customFormat="1" ht="15.75" spans="1:7">
      <c r="A145" s="528" t="s">
        <v>246</v>
      </c>
      <c r="B145" s="531"/>
      <c r="C145" s="529">
        <v>0</v>
      </c>
      <c r="D145" s="529">
        <v>0</v>
      </c>
      <c r="E145" s="529">
        <v>0</v>
      </c>
      <c r="F145" s="531"/>
      <c r="G145" s="538"/>
    </row>
    <row r="146" s="516" customFormat="1" ht="15.75" spans="1:7">
      <c r="A146" s="530" t="s">
        <v>171</v>
      </c>
      <c r="B146" s="531"/>
      <c r="C146" s="529">
        <v>0</v>
      </c>
      <c r="D146" s="529">
        <v>0</v>
      </c>
      <c r="E146" s="529">
        <v>0</v>
      </c>
      <c r="F146" s="531"/>
      <c r="G146" s="538"/>
    </row>
    <row r="147" s="516" customFormat="1" ht="15.75" spans="1:7">
      <c r="A147" s="530" t="s">
        <v>247</v>
      </c>
      <c r="B147" s="531"/>
      <c r="C147" s="529">
        <v>0</v>
      </c>
      <c r="D147" s="529">
        <v>0</v>
      </c>
      <c r="E147" s="529">
        <v>0</v>
      </c>
      <c r="F147" s="531"/>
      <c r="G147" s="538"/>
    </row>
    <row r="148" s="516" customFormat="1" ht="15.75" spans="1:16373">
      <c r="A148" s="532" t="s">
        <v>248</v>
      </c>
      <c r="B148" s="531">
        <f>SUM(B149:B153)</f>
        <v>5</v>
      </c>
      <c r="C148" s="529">
        <f>SUM(C149:C153)</f>
        <v>5</v>
      </c>
      <c r="D148" s="529">
        <v>0</v>
      </c>
      <c r="E148" s="529">
        <f>SUM(E149:E153)</f>
        <v>5</v>
      </c>
      <c r="F148" s="531">
        <f>ROUND(E148/C148*100,0)</f>
        <v>100</v>
      </c>
      <c r="G148" s="538"/>
      <c r="XEJ148" s="523"/>
      <c r="XEK148" s="523"/>
      <c r="XEL148" s="523"/>
      <c r="XEM148" s="523"/>
      <c r="XEN148" s="523"/>
      <c r="XEO148" s="523"/>
      <c r="XEP148" s="523"/>
      <c r="XEQ148" s="523"/>
      <c r="XER148" s="523"/>
      <c r="XES148" s="523"/>
    </row>
    <row r="149" s="516" customFormat="1" ht="15.75" spans="1:7">
      <c r="A149" s="532" t="s">
        <v>162</v>
      </c>
      <c r="B149" s="531"/>
      <c r="C149" s="529">
        <v>0</v>
      </c>
      <c r="D149" s="529">
        <v>0</v>
      </c>
      <c r="E149" s="529">
        <v>0</v>
      </c>
      <c r="F149" s="531"/>
      <c r="G149" s="538"/>
    </row>
    <row r="150" s="516" customFormat="1" ht="15.75" spans="1:7">
      <c r="A150" s="532" t="s">
        <v>163</v>
      </c>
      <c r="B150" s="531"/>
      <c r="C150" s="529">
        <v>0</v>
      </c>
      <c r="D150" s="529">
        <v>0</v>
      </c>
      <c r="E150" s="529">
        <v>0</v>
      </c>
      <c r="F150" s="531"/>
      <c r="G150" s="538"/>
    </row>
    <row r="151" s="516" customFormat="1" ht="15.75" spans="1:7">
      <c r="A151" s="530" t="s">
        <v>164</v>
      </c>
      <c r="B151" s="531"/>
      <c r="C151" s="529">
        <v>0</v>
      </c>
      <c r="D151" s="529">
        <v>0</v>
      </c>
      <c r="E151" s="529">
        <v>0</v>
      </c>
      <c r="F151" s="531"/>
      <c r="G151" s="538"/>
    </row>
    <row r="152" s="516" customFormat="1" ht="15.75" spans="1:7">
      <c r="A152" s="533" t="s">
        <v>249</v>
      </c>
      <c r="B152" s="531"/>
      <c r="C152" s="529">
        <v>0</v>
      </c>
      <c r="D152" s="529">
        <v>0</v>
      </c>
      <c r="E152" s="529">
        <v>0</v>
      </c>
      <c r="F152" s="531"/>
      <c r="G152" s="538"/>
    </row>
    <row r="153" s="516" customFormat="1" ht="15.75" spans="1:7">
      <c r="A153" s="530" t="s">
        <v>250</v>
      </c>
      <c r="B153" s="531">
        <v>5</v>
      </c>
      <c r="C153" s="529">
        <v>5</v>
      </c>
      <c r="D153" s="529">
        <v>0</v>
      </c>
      <c r="E153" s="529">
        <v>5</v>
      </c>
      <c r="F153" s="531">
        <f>ROUND(E153/C153*100,0)</f>
        <v>100</v>
      </c>
      <c r="G153" s="538"/>
    </row>
    <row r="154" s="516" customFormat="1" ht="15.75" spans="1:16373">
      <c r="A154" s="532" t="s">
        <v>251</v>
      </c>
      <c r="B154" s="531">
        <v>0</v>
      </c>
      <c r="C154" s="529">
        <v>0</v>
      </c>
      <c r="D154" s="529">
        <v>0</v>
      </c>
      <c r="E154" s="529">
        <v>0</v>
      </c>
      <c r="F154" s="531"/>
      <c r="G154" s="538"/>
      <c r="XEJ154" s="523"/>
      <c r="XEK154" s="523"/>
      <c r="XEL154" s="523"/>
      <c r="XEM154" s="523"/>
      <c r="XEN154" s="523"/>
      <c r="XEO154" s="523"/>
      <c r="XEP154" s="523"/>
      <c r="XEQ154" s="523"/>
      <c r="XER154" s="523"/>
      <c r="XES154" s="523"/>
    </row>
    <row r="155" s="516" customFormat="1" ht="15.75" spans="1:7">
      <c r="A155" s="532" t="s">
        <v>162</v>
      </c>
      <c r="B155" s="531"/>
      <c r="C155" s="529">
        <v>0</v>
      </c>
      <c r="D155" s="529">
        <v>0</v>
      </c>
      <c r="E155" s="529">
        <v>0</v>
      </c>
      <c r="F155" s="531"/>
      <c r="G155" s="538"/>
    </row>
    <row r="156" s="516" customFormat="1" ht="15.75" spans="1:7">
      <c r="A156" s="532" t="s">
        <v>163</v>
      </c>
      <c r="B156" s="531"/>
      <c r="C156" s="529">
        <v>0</v>
      </c>
      <c r="D156" s="529">
        <v>0</v>
      </c>
      <c r="E156" s="529">
        <v>0</v>
      </c>
      <c r="F156" s="531"/>
      <c r="G156" s="538"/>
    </row>
    <row r="157" s="516" customFormat="1" ht="15.75" spans="1:7">
      <c r="A157" s="528" t="s">
        <v>164</v>
      </c>
      <c r="B157" s="531"/>
      <c r="C157" s="529">
        <v>0</v>
      </c>
      <c r="D157" s="529">
        <v>0</v>
      </c>
      <c r="E157" s="529">
        <v>0</v>
      </c>
      <c r="F157" s="531"/>
      <c r="G157" s="538"/>
    </row>
    <row r="158" s="516" customFormat="1" ht="15.75" spans="1:7">
      <c r="A158" s="530" t="s">
        <v>176</v>
      </c>
      <c r="B158" s="541"/>
      <c r="C158" s="529">
        <v>0</v>
      </c>
      <c r="D158" s="529">
        <v>0</v>
      </c>
      <c r="E158" s="529">
        <v>0</v>
      </c>
      <c r="F158" s="531"/>
      <c r="G158" s="538"/>
    </row>
    <row r="159" s="516" customFormat="1" ht="15.75" spans="1:7">
      <c r="A159" s="530" t="s">
        <v>171</v>
      </c>
      <c r="B159" s="531"/>
      <c r="C159" s="529">
        <v>0</v>
      </c>
      <c r="D159" s="529">
        <v>0</v>
      </c>
      <c r="E159" s="529">
        <v>0</v>
      </c>
      <c r="F159" s="531"/>
      <c r="G159" s="538"/>
    </row>
    <row r="160" s="516" customFormat="1" ht="15.75" spans="1:7">
      <c r="A160" s="530" t="s">
        <v>252</v>
      </c>
      <c r="B160" s="531"/>
      <c r="C160" s="529">
        <v>0</v>
      </c>
      <c r="D160" s="529">
        <v>0</v>
      </c>
      <c r="E160" s="529">
        <v>0</v>
      </c>
      <c r="F160" s="531"/>
      <c r="G160" s="538"/>
    </row>
    <row r="161" s="516" customFormat="1" spans="1:16373">
      <c r="A161" s="532" t="s">
        <v>253</v>
      </c>
      <c r="B161" s="531">
        <f>SUM(B162:B167)</f>
        <v>149</v>
      </c>
      <c r="C161" s="531">
        <f>SUM(C162:C167)</f>
        <v>127</v>
      </c>
      <c r="D161" s="531">
        <v>141</v>
      </c>
      <c r="E161" s="531">
        <f>SUM(E162:E167)</f>
        <v>127</v>
      </c>
      <c r="F161" s="531">
        <f>ROUND(E161/C161*100,0)</f>
        <v>100</v>
      </c>
      <c r="G161" s="538">
        <f>E161/D161*100</f>
        <v>90.0709219858156</v>
      </c>
      <c r="XEJ161" s="523"/>
      <c r="XEK161" s="523"/>
      <c r="XEL161" s="523"/>
      <c r="XEM161" s="523"/>
      <c r="XEN161" s="523"/>
      <c r="XEO161" s="523"/>
      <c r="XEP161" s="523"/>
      <c r="XEQ161" s="523"/>
      <c r="XER161" s="523"/>
      <c r="XES161" s="523"/>
    </row>
    <row r="162" s="516" customFormat="1" ht="15.75" spans="1:7">
      <c r="A162" s="532" t="s">
        <v>162</v>
      </c>
      <c r="B162" s="531"/>
      <c r="C162" s="529">
        <v>0</v>
      </c>
      <c r="D162" s="529">
        <v>0</v>
      </c>
      <c r="E162" s="529">
        <v>0</v>
      </c>
      <c r="F162" s="531"/>
      <c r="G162" s="538"/>
    </row>
    <row r="163" s="516" customFormat="1" ht="15.75" spans="1:7">
      <c r="A163" s="532" t="s">
        <v>163</v>
      </c>
      <c r="B163" s="531">
        <v>55</v>
      </c>
      <c r="C163" s="529">
        <v>33</v>
      </c>
      <c r="D163" s="529">
        <v>55</v>
      </c>
      <c r="E163" s="529">
        <v>33</v>
      </c>
      <c r="F163" s="531">
        <f>ROUND(E163/C163*100,0)</f>
        <v>100</v>
      </c>
      <c r="G163" s="538">
        <f>E163/D163*100</f>
        <v>60</v>
      </c>
    </row>
    <row r="164" s="516" customFormat="1" ht="15.75" spans="1:7">
      <c r="A164" s="530" t="s">
        <v>164</v>
      </c>
      <c r="B164" s="531"/>
      <c r="C164" s="529">
        <v>0</v>
      </c>
      <c r="D164" s="529">
        <v>0</v>
      </c>
      <c r="E164" s="529">
        <v>0</v>
      </c>
      <c r="F164" s="531"/>
      <c r="G164" s="538"/>
    </row>
    <row r="165" s="516" customFormat="1" ht="15.75" spans="1:7">
      <c r="A165" s="530" t="s">
        <v>254</v>
      </c>
      <c r="B165" s="531">
        <v>94</v>
      </c>
      <c r="C165" s="529">
        <v>94</v>
      </c>
      <c r="D165" s="529">
        <v>86</v>
      </c>
      <c r="E165" s="529">
        <v>94</v>
      </c>
      <c r="F165" s="531">
        <f>ROUND(E165/C165*100,0)</f>
        <v>100</v>
      </c>
      <c r="G165" s="538">
        <f>E165/D165*100</f>
        <v>109.302325581395</v>
      </c>
    </row>
    <row r="166" s="516" customFormat="1" ht="15.75" spans="1:7">
      <c r="A166" s="532" t="s">
        <v>171</v>
      </c>
      <c r="B166" s="531"/>
      <c r="C166" s="529">
        <v>0</v>
      </c>
      <c r="D166" s="529">
        <v>0</v>
      </c>
      <c r="E166" s="529">
        <v>0</v>
      </c>
      <c r="F166" s="531"/>
      <c r="G166" s="538"/>
    </row>
    <row r="167" s="516" customFormat="1" ht="15.75" spans="1:7">
      <c r="A167" s="532" t="s">
        <v>255</v>
      </c>
      <c r="B167" s="531"/>
      <c r="C167" s="529"/>
      <c r="D167" s="529"/>
      <c r="E167" s="529"/>
      <c r="F167" s="531"/>
      <c r="G167" s="538"/>
    </row>
    <row r="168" s="516" customFormat="1" spans="1:16373">
      <c r="A168" s="532" t="s">
        <v>256</v>
      </c>
      <c r="B168" s="531">
        <f>SUM(B169:B174)</f>
        <v>0</v>
      </c>
      <c r="C168" s="531">
        <f>SUM(C169:C174)</f>
        <v>0</v>
      </c>
      <c r="D168" s="531">
        <v>0</v>
      </c>
      <c r="E168" s="531">
        <f>SUM(E169:E174)</f>
        <v>0</v>
      </c>
      <c r="F168" s="531"/>
      <c r="G168" s="538"/>
      <c r="XEJ168" s="523"/>
      <c r="XEK168" s="523"/>
      <c r="XEL168" s="523"/>
      <c r="XEM168" s="523"/>
      <c r="XEN168" s="523"/>
      <c r="XEO168" s="523"/>
      <c r="XEP168" s="523"/>
      <c r="XEQ168" s="523"/>
      <c r="XER168" s="523"/>
      <c r="XES168" s="523"/>
    </row>
    <row r="169" s="516" customFormat="1" ht="15.75" spans="1:7">
      <c r="A169" s="532" t="s">
        <v>162</v>
      </c>
      <c r="B169" s="531"/>
      <c r="C169" s="529"/>
      <c r="D169" s="529"/>
      <c r="E169" s="529"/>
      <c r="F169" s="531"/>
      <c r="G169" s="538"/>
    </row>
    <row r="170" s="516" customFormat="1" ht="15.75" spans="1:7">
      <c r="A170" s="530" t="s">
        <v>163</v>
      </c>
      <c r="B170" s="531"/>
      <c r="C170" s="529">
        <v>0</v>
      </c>
      <c r="D170" s="529">
        <v>0</v>
      </c>
      <c r="E170" s="529">
        <v>0</v>
      </c>
      <c r="F170" s="531"/>
      <c r="G170" s="538"/>
    </row>
    <row r="171" s="516" customFormat="1" ht="15.75" spans="1:7">
      <c r="A171" s="530" t="s">
        <v>164</v>
      </c>
      <c r="B171" s="531"/>
      <c r="C171" s="529">
        <v>0</v>
      </c>
      <c r="D171" s="529">
        <v>0</v>
      </c>
      <c r="E171" s="529">
        <v>0</v>
      </c>
      <c r="F171" s="531"/>
      <c r="G171" s="538"/>
    </row>
    <row r="172" s="516" customFormat="1" ht="15.75" spans="1:7">
      <c r="A172" s="530" t="s">
        <v>257</v>
      </c>
      <c r="B172" s="531"/>
      <c r="C172" s="529">
        <v>0</v>
      </c>
      <c r="D172" s="529">
        <v>0</v>
      </c>
      <c r="E172" s="529">
        <v>0</v>
      </c>
      <c r="F172" s="531"/>
      <c r="G172" s="538"/>
    </row>
    <row r="173" s="516" customFormat="1" ht="15.75" spans="1:7">
      <c r="A173" s="532" t="s">
        <v>171</v>
      </c>
      <c r="B173" s="531"/>
      <c r="C173" s="529"/>
      <c r="D173" s="529"/>
      <c r="E173" s="529"/>
      <c r="F173" s="531"/>
      <c r="G173" s="538"/>
    </row>
    <row r="174" s="516" customFormat="1" ht="15.75" spans="1:7">
      <c r="A174" s="532" t="s">
        <v>258</v>
      </c>
      <c r="B174" s="531"/>
      <c r="C174" s="529"/>
      <c r="D174" s="529"/>
      <c r="E174" s="529"/>
      <c r="F174" s="531"/>
      <c r="G174" s="538"/>
    </row>
    <row r="175" s="516" customFormat="1" spans="1:16373">
      <c r="A175" s="532" t="s">
        <v>259</v>
      </c>
      <c r="B175" s="531">
        <f>SUM(B176:B181)</f>
        <v>1025</v>
      </c>
      <c r="C175" s="531">
        <f>SUM(C176:C181)</f>
        <v>586</v>
      </c>
      <c r="D175" s="531">
        <v>718</v>
      </c>
      <c r="E175" s="531">
        <f>SUM(E176:E181)</f>
        <v>586</v>
      </c>
      <c r="F175" s="531">
        <f>ROUND(E175/C175*100,0)</f>
        <v>100</v>
      </c>
      <c r="G175" s="538">
        <f>E175/D175*100</f>
        <v>81.6155988857939</v>
      </c>
      <c r="XEJ175" s="523"/>
      <c r="XEK175" s="523"/>
      <c r="XEL175" s="523"/>
      <c r="XEM175" s="523"/>
      <c r="XEN175" s="523"/>
      <c r="XEO175" s="523"/>
      <c r="XEP175" s="523"/>
      <c r="XEQ175" s="523"/>
      <c r="XER175" s="523"/>
      <c r="XES175" s="523"/>
    </row>
    <row r="176" s="516" customFormat="1" ht="15.75" spans="1:7">
      <c r="A176" s="530" t="s">
        <v>162</v>
      </c>
      <c r="B176" s="531">
        <v>180</v>
      </c>
      <c r="C176" s="529">
        <v>202</v>
      </c>
      <c r="D176" s="529">
        <v>181</v>
      </c>
      <c r="E176" s="529">
        <v>202</v>
      </c>
      <c r="F176" s="531">
        <f>ROUND(E176/C176*100,0)</f>
        <v>100</v>
      </c>
      <c r="G176" s="538">
        <f>E176/D176*100</f>
        <v>111.602209944751</v>
      </c>
    </row>
    <row r="177" s="516" customFormat="1" ht="15.75" spans="1:7">
      <c r="A177" s="530" t="s">
        <v>163</v>
      </c>
      <c r="B177" s="531">
        <v>341</v>
      </c>
      <c r="C177" s="529">
        <v>197</v>
      </c>
      <c r="D177" s="529">
        <v>454</v>
      </c>
      <c r="E177" s="529">
        <v>197</v>
      </c>
      <c r="F177" s="531">
        <f>ROUND(E177/C177*100,0)</f>
        <v>100</v>
      </c>
      <c r="G177" s="538">
        <f>E177/D177*100</f>
        <v>43.3920704845815</v>
      </c>
    </row>
    <row r="178" s="516" customFormat="1" ht="15.75" spans="1:7">
      <c r="A178" s="530" t="s">
        <v>164</v>
      </c>
      <c r="B178" s="531"/>
      <c r="C178" s="529">
        <v>0</v>
      </c>
      <c r="D178" s="529">
        <v>0</v>
      </c>
      <c r="E178" s="529">
        <v>0</v>
      </c>
      <c r="F178" s="531"/>
      <c r="G178" s="538"/>
    </row>
    <row r="179" s="516" customFormat="1" ht="15.75" spans="1:7">
      <c r="A179" s="530" t="s">
        <v>260</v>
      </c>
      <c r="B179" s="531"/>
      <c r="C179" s="529"/>
      <c r="D179" s="529"/>
      <c r="E179" s="529"/>
      <c r="F179" s="531"/>
      <c r="G179" s="538"/>
    </row>
    <row r="180" s="516" customFormat="1" ht="15.75" spans="1:7">
      <c r="A180" s="530" t="s">
        <v>171</v>
      </c>
      <c r="B180" s="531">
        <v>70</v>
      </c>
      <c r="C180" s="529">
        <v>79</v>
      </c>
      <c r="D180" s="529">
        <v>73</v>
      </c>
      <c r="E180" s="529">
        <v>79</v>
      </c>
      <c r="F180" s="531">
        <f>ROUND(E180/C180*100,0)</f>
        <v>100</v>
      </c>
      <c r="G180" s="538">
        <f>E180/D180*100</f>
        <v>108.219178082192</v>
      </c>
    </row>
    <row r="181" s="516" customFormat="1" ht="15.75" spans="1:7">
      <c r="A181" s="532" t="s">
        <v>261</v>
      </c>
      <c r="B181" s="531">
        <v>434</v>
      </c>
      <c r="C181" s="529">
        <v>108</v>
      </c>
      <c r="D181" s="529">
        <v>10</v>
      </c>
      <c r="E181" s="529">
        <v>108</v>
      </c>
      <c r="F181" s="531">
        <f>ROUND(E181/C181*100,0)</f>
        <v>100</v>
      </c>
      <c r="G181" s="538">
        <f>E181/D181*100</f>
        <v>1080</v>
      </c>
    </row>
    <row r="182" s="516" customFormat="1" spans="1:16373">
      <c r="A182" s="532" t="s">
        <v>262</v>
      </c>
      <c r="B182" s="531">
        <f>SUM(B183:B188)</f>
        <v>120</v>
      </c>
      <c r="C182" s="531">
        <f>SUM(C183:C188)</f>
        <v>74</v>
      </c>
      <c r="D182" s="531">
        <v>127</v>
      </c>
      <c r="E182" s="531">
        <f>SUM(E183:E188)</f>
        <v>74</v>
      </c>
      <c r="F182" s="531">
        <f>ROUND(E182/C182*100,0)</f>
        <v>100</v>
      </c>
      <c r="G182" s="538">
        <f>E182/D182*100</f>
        <v>58.2677165354331</v>
      </c>
      <c r="XEJ182" s="523"/>
      <c r="XEK182" s="523"/>
      <c r="XEL182" s="523"/>
      <c r="XEM182" s="523"/>
      <c r="XEN182" s="523"/>
      <c r="XEO182" s="523"/>
      <c r="XEP182" s="523"/>
      <c r="XEQ182" s="523"/>
      <c r="XER182" s="523"/>
      <c r="XES182" s="523"/>
    </row>
    <row r="183" s="516" customFormat="1" ht="15.75" spans="1:7">
      <c r="A183" s="528" t="s">
        <v>162</v>
      </c>
      <c r="B183" s="531"/>
      <c r="C183" s="529">
        <v>0</v>
      </c>
      <c r="D183" s="529">
        <v>0</v>
      </c>
      <c r="E183" s="529">
        <v>0</v>
      </c>
      <c r="F183" s="531"/>
      <c r="G183" s="538"/>
    </row>
    <row r="184" s="516" customFormat="1" ht="15.75" spans="1:7">
      <c r="A184" s="530" t="s">
        <v>163</v>
      </c>
      <c r="B184" s="531">
        <v>120</v>
      </c>
      <c r="C184" s="529">
        <v>70</v>
      </c>
      <c r="D184" s="529">
        <v>117</v>
      </c>
      <c r="E184" s="529">
        <v>70</v>
      </c>
      <c r="F184" s="531">
        <f>ROUND(E184/C184*100,0)</f>
        <v>100</v>
      </c>
      <c r="G184" s="538">
        <f>E184/D184*100</f>
        <v>59.8290598290598</v>
      </c>
    </row>
    <row r="185" s="516" customFormat="1" ht="15.75" spans="1:7">
      <c r="A185" s="530" t="s">
        <v>164</v>
      </c>
      <c r="B185" s="531"/>
      <c r="C185" s="529">
        <v>0</v>
      </c>
      <c r="D185" s="529">
        <v>0</v>
      </c>
      <c r="E185" s="529">
        <v>0</v>
      </c>
      <c r="F185" s="531"/>
      <c r="G185" s="538"/>
    </row>
    <row r="186" s="516" customFormat="1" ht="15.75" spans="1:7">
      <c r="A186" s="530" t="s">
        <v>263</v>
      </c>
      <c r="B186" s="531"/>
      <c r="C186" s="529">
        <v>0</v>
      </c>
      <c r="D186" s="529">
        <v>0</v>
      </c>
      <c r="E186" s="529">
        <v>0</v>
      </c>
      <c r="F186" s="531"/>
      <c r="G186" s="538"/>
    </row>
    <row r="187" s="516" customFormat="1" ht="15.75" spans="1:7">
      <c r="A187" s="530" t="s">
        <v>171</v>
      </c>
      <c r="B187" s="531"/>
      <c r="C187" s="529">
        <v>0</v>
      </c>
      <c r="D187" s="529">
        <v>0</v>
      </c>
      <c r="E187" s="529">
        <v>0</v>
      </c>
      <c r="F187" s="531"/>
      <c r="G187" s="538"/>
    </row>
    <row r="188" s="516" customFormat="1" ht="15.75" spans="1:7">
      <c r="A188" s="532" t="s">
        <v>264</v>
      </c>
      <c r="B188" s="531"/>
      <c r="C188" s="529">
        <v>4</v>
      </c>
      <c r="D188" s="529">
        <v>10</v>
      </c>
      <c r="E188" s="529">
        <v>4</v>
      </c>
      <c r="F188" s="531">
        <f>ROUND(E188/C188*100,0)</f>
        <v>100</v>
      </c>
      <c r="G188" s="538">
        <f>E188/D188*100</f>
        <v>40</v>
      </c>
    </row>
    <row r="189" s="516" customFormat="1" spans="1:16373">
      <c r="A189" s="532" t="s">
        <v>265</v>
      </c>
      <c r="B189" s="531">
        <f>SUM(B190:B196)</f>
        <v>25</v>
      </c>
      <c r="C189" s="531">
        <f>SUM(C190:C196)</f>
        <v>18</v>
      </c>
      <c r="D189" s="531">
        <v>21</v>
      </c>
      <c r="E189" s="531">
        <f>SUM(E190:E196)</f>
        <v>18</v>
      </c>
      <c r="F189" s="531">
        <f>ROUND(E189/C189*100,0)</f>
        <v>100</v>
      </c>
      <c r="G189" s="538">
        <f>E189/D189*100</f>
        <v>85.7142857142857</v>
      </c>
      <c r="XEJ189" s="523"/>
      <c r="XEK189" s="523"/>
      <c r="XEL189" s="523"/>
      <c r="XEM189" s="523"/>
      <c r="XEN189" s="523"/>
      <c r="XEO189" s="523"/>
      <c r="XEP189" s="523"/>
      <c r="XEQ189" s="523"/>
      <c r="XER189" s="523"/>
      <c r="XES189" s="523"/>
    </row>
    <row r="190" s="516" customFormat="1" ht="15.75" spans="1:7">
      <c r="A190" s="532" t="s">
        <v>162</v>
      </c>
      <c r="B190" s="531"/>
      <c r="C190" s="529">
        <v>0</v>
      </c>
      <c r="D190" s="529">
        <v>0</v>
      </c>
      <c r="E190" s="529">
        <v>0</v>
      </c>
      <c r="F190" s="531"/>
      <c r="G190" s="538"/>
    </row>
    <row r="191" s="516" customFormat="1" ht="15.75" spans="1:7">
      <c r="A191" s="530" t="s">
        <v>163</v>
      </c>
      <c r="B191" s="531">
        <v>15</v>
      </c>
      <c r="C191" s="529">
        <v>8</v>
      </c>
      <c r="D191" s="529">
        <v>21</v>
      </c>
      <c r="E191" s="529">
        <v>8</v>
      </c>
      <c r="F191" s="531">
        <f>ROUND(E191/C191*100,0)</f>
        <v>100</v>
      </c>
      <c r="G191" s="538">
        <f>E191/D191*100</f>
        <v>38.0952380952381</v>
      </c>
    </row>
    <row r="192" s="516" customFormat="1" ht="15.75" spans="1:7">
      <c r="A192" s="530" t="s">
        <v>164</v>
      </c>
      <c r="B192" s="531"/>
      <c r="C192" s="529">
        <v>0</v>
      </c>
      <c r="D192" s="529">
        <v>0</v>
      </c>
      <c r="E192" s="529">
        <v>0</v>
      </c>
      <c r="F192" s="531"/>
      <c r="G192" s="538"/>
    </row>
    <row r="193" s="516" customFormat="1" ht="15.75" spans="1:7">
      <c r="A193" s="530" t="s">
        <v>266</v>
      </c>
      <c r="B193" s="531">
        <v>10</v>
      </c>
      <c r="C193" s="529">
        <v>10</v>
      </c>
      <c r="D193" s="529">
        <v>0</v>
      </c>
      <c r="E193" s="529">
        <v>10</v>
      </c>
      <c r="F193" s="531">
        <f>ROUND(E193/C193*100,0)</f>
        <v>100</v>
      </c>
      <c r="G193" s="538"/>
    </row>
    <row r="194" s="516" customFormat="1" ht="15.75" spans="1:7">
      <c r="A194" s="530" t="s">
        <v>267</v>
      </c>
      <c r="B194" s="531"/>
      <c r="C194" s="529">
        <v>0</v>
      </c>
      <c r="D194" s="529">
        <v>0</v>
      </c>
      <c r="E194" s="529">
        <v>0</v>
      </c>
      <c r="F194" s="531"/>
      <c r="G194" s="538"/>
    </row>
    <row r="195" s="516" customFormat="1" ht="15.75" spans="1:7">
      <c r="A195" s="530" t="s">
        <v>171</v>
      </c>
      <c r="B195" s="541"/>
      <c r="C195" s="529">
        <v>0</v>
      </c>
      <c r="D195" s="529">
        <v>0</v>
      </c>
      <c r="E195" s="529">
        <v>0</v>
      </c>
      <c r="F195" s="531"/>
      <c r="G195" s="538"/>
    </row>
    <row r="196" s="516" customFormat="1" ht="15.75" spans="1:7">
      <c r="A196" s="532" t="s">
        <v>268</v>
      </c>
      <c r="B196" s="541"/>
      <c r="C196" s="529">
        <v>0</v>
      </c>
      <c r="D196" s="529">
        <v>0</v>
      </c>
      <c r="E196" s="529">
        <v>0</v>
      </c>
      <c r="F196" s="531"/>
      <c r="G196" s="538"/>
    </row>
    <row r="197" s="516" customFormat="1" ht="15.75" spans="1:16373">
      <c r="A197" s="532" t="s">
        <v>269</v>
      </c>
      <c r="B197" s="541">
        <v>0</v>
      </c>
      <c r="C197" s="529">
        <v>0</v>
      </c>
      <c r="D197" s="529">
        <v>0</v>
      </c>
      <c r="E197" s="529">
        <v>0</v>
      </c>
      <c r="F197" s="531"/>
      <c r="G197" s="538"/>
      <c r="XEJ197" s="523"/>
      <c r="XEK197" s="523"/>
      <c r="XEL197" s="523"/>
      <c r="XEM197" s="523"/>
      <c r="XEN197" s="523"/>
      <c r="XEO197" s="523"/>
      <c r="XEP197" s="523"/>
      <c r="XEQ197" s="523"/>
      <c r="XER197" s="523"/>
      <c r="XES197" s="523"/>
    </row>
    <row r="198" s="516" customFormat="1" ht="15.75" spans="1:7">
      <c r="A198" s="532" t="s">
        <v>162</v>
      </c>
      <c r="B198" s="531"/>
      <c r="C198" s="529">
        <v>0</v>
      </c>
      <c r="D198" s="529">
        <v>0</v>
      </c>
      <c r="E198" s="529">
        <v>0</v>
      </c>
      <c r="F198" s="531"/>
      <c r="G198" s="538"/>
    </row>
    <row r="199" s="516" customFormat="1" ht="15.75" spans="1:7">
      <c r="A199" s="528" t="s">
        <v>163</v>
      </c>
      <c r="B199" s="531"/>
      <c r="C199" s="529">
        <v>0</v>
      </c>
      <c r="D199" s="529">
        <v>0</v>
      </c>
      <c r="E199" s="529">
        <v>0</v>
      </c>
      <c r="F199" s="531"/>
      <c r="G199" s="538"/>
    </row>
    <row r="200" s="516" customFormat="1" ht="15.75" spans="1:7">
      <c r="A200" s="530" t="s">
        <v>164</v>
      </c>
      <c r="B200" s="542"/>
      <c r="C200" s="529">
        <v>0</v>
      </c>
      <c r="D200" s="529">
        <v>0</v>
      </c>
      <c r="E200" s="529">
        <v>0</v>
      </c>
      <c r="F200" s="531"/>
      <c r="G200" s="538"/>
    </row>
    <row r="201" s="516" customFormat="1" ht="15.75" spans="1:7">
      <c r="A201" s="530" t="s">
        <v>171</v>
      </c>
      <c r="B201" s="542"/>
      <c r="C201" s="529">
        <v>0</v>
      </c>
      <c r="D201" s="529">
        <v>0</v>
      </c>
      <c r="E201" s="529">
        <v>0</v>
      </c>
      <c r="F201" s="531"/>
      <c r="G201" s="538"/>
    </row>
    <row r="202" s="516" customFormat="1" ht="15.75" spans="1:7">
      <c r="A202" s="530" t="s">
        <v>270</v>
      </c>
      <c r="B202" s="542"/>
      <c r="C202" s="529">
        <v>0</v>
      </c>
      <c r="D202" s="529">
        <v>0</v>
      </c>
      <c r="E202" s="529">
        <v>0</v>
      </c>
      <c r="F202" s="531"/>
      <c r="G202" s="538"/>
    </row>
    <row r="203" s="516" customFormat="1" ht="15.75" spans="1:7">
      <c r="A203" s="532" t="s">
        <v>271</v>
      </c>
      <c r="B203" s="542">
        <v>0</v>
      </c>
      <c r="C203" s="529">
        <v>0</v>
      </c>
      <c r="D203" s="529">
        <v>0</v>
      </c>
      <c r="E203" s="529">
        <v>0</v>
      </c>
      <c r="F203" s="531"/>
      <c r="G203" s="538"/>
    </row>
    <row r="204" s="516" customFormat="1" ht="15.75" spans="1:7">
      <c r="A204" s="532" t="s">
        <v>162</v>
      </c>
      <c r="B204" s="542"/>
      <c r="C204" s="529">
        <v>0</v>
      </c>
      <c r="D204" s="529">
        <v>0</v>
      </c>
      <c r="E204" s="529">
        <v>0</v>
      </c>
      <c r="F204" s="531"/>
      <c r="G204" s="538"/>
    </row>
    <row r="205" s="516" customFormat="1" ht="15.75" spans="1:7">
      <c r="A205" s="532" t="s">
        <v>163</v>
      </c>
      <c r="B205" s="542"/>
      <c r="C205" s="529">
        <v>0</v>
      </c>
      <c r="D205" s="529">
        <v>0</v>
      </c>
      <c r="E205" s="529">
        <v>0</v>
      </c>
      <c r="F205" s="531"/>
      <c r="G205" s="538"/>
    </row>
    <row r="206" s="516" customFormat="1" ht="15.75" spans="1:7">
      <c r="A206" s="530" t="s">
        <v>164</v>
      </c>
      <c r="B206" s="542"/>
      <c r="C206" s="529">
        <v>0</v>
      </c>
      <c r="D206" s="529">
        <v>0</v>
      </c>
      <c r="E206" s="529">
        <v>0</v>
      </c>
      <c r="F206" s="531"/>
      <c r="G206" s="538"/>
    </row>
    <row r="207" s="516" customFormat="1" ht="15.75" spans="1:7">
      <c r="A207" s="530" t="s">
        <v>171</v>
      </c>
      <c r="B207" s="542"/>
      <c r="C207" s="529">
        <v>0</v>
      </c>
      <c r="D207" s="529">
        <v>0</v>
      </c>
      <c r="E207" s="529">
        <v>0</v>
      </c>
      <c r="F207" s="531"/>
      <c r="G207" s="538"/>
    </row>
    <row r="208" s="516" customFormat="1" ht="15.75" spans="1:7">
      <c r="A208" s="530" t="s">
        <v>272</v>
      </c>
      <c r="B208" s="542"/>
      <c r="C208" s="529">
        <v>0</v>
      </c>
      <c r="D208" s="529">
        <v>0</v>
      </c>
      <c r="E208" s="529">
        <v>0</v>
      </c>
      <c r="F208" s="531"/>
      <c r="G208" s="538"/>
    </row>
    <row r="209" s="516" customFormat="1" spans="1:7">
      <c r="A209" s="530" t="s">
        <v>273</v>
      </c>
      <c r="B209" s="542">
        <f>SUM(B210:B215)</f>
        <v>0</v>
      </c>
      <c r="C209" s="542">
        <f>SUM(C210:C215)</f>
        <v>0</v>
      </c>
      <c r="D209" s="542">
        <v>26</v>
      </c>
      <c r="E209" s="542">
        <f>SUM(E210:E215)</f>
        <v>0</v>
      </c>
      <c r="F209" s="531"/>
      <c r="G209" s="538">
        <f>E209/D209*100</f>
        <v>0</v>
      </c>
    </row>
    <row r="210" s="516" customFormat="1" ht="15.75" spans="1:7">
      <c r="A210" s="530" t="s">
        <v>162</v>
      </c>
      <c r="B210" s="542"/>
      <c r="C210" s="529">
        <v>0</v>
      </c>
      <c r="D210" s="529">
        <v>0</v>
      </c>
      <c r="E210" s="529">
        <v>0</v>
      </c>
      <c r="F210" s="531"/>
      <c r="G210" s="538"/>
    </row>
    <row r="211" s="516" customFormat="1" ht="15.75" spans="1:7">
      <c r="A211" s="530" t="s">
        <v>163</v>
      </c>
      <c r="B211" s="542"/>
      <c r="C211" s="529"/>
      <c r="D211" s="529">
        <v>26</v>
      </c>
      <c r="E211" s="529"/>
      <c r="F211" s="531"/>
      <c r="G211" s="538">
        <f>E211/D211*100</f>
        <v>0</v>
      </c>
    </row>
    <row r="212" s="516" customFormat="1" ht="15.75" spans="1:7">
      <c r="A212" s="530" t="s">
        <v>164</v>
      </c>
      <c r="B212" s="542"/>
      <c r="C212" s="529">
        <v>0</v>
      </c>
      <c r="D212" s="529">
        <v>0</v>
      </c>
      <c r="E212" s="529">
        <v>0</v>
      </c>
      <c r="F212" s="531"/>
      <c r="G212" s="538"/>
    </row>
    <row r="213" s="516" customFormat="1" ht="15.75" spans="1:7">
      <c r="A213" s="530" t="s">
        <v>274</v>
      </c>
      <c r="B213" s="542"/>
      <c r="C213" s="529">
        <v>0</v>
      </c>
      <c r="D213" s="529">
        <v>0</v>
      </c>
      <c r="E213" s="529">
        <v>0</v>
      </c>
      <c r="F213" s="531"/>
      <c r="G213" s="538"/>
    </row>
    <row r="214" s="516" customFormat="1" ht="15.75" spans="1:7">
      <c r="A214" s="530" t="s">
        <v>171</v>
      </c>
      <c r="B214" s="542"/>
      <c r="C214" s="529">
        <v>0</v>
      </c>
      <c r="D214" s="529">
        <v>0</v>
      </c>
      <c r="E214" s="529">
        <v>0</v>
      </c>
      <c r="F214" s="531"/>
      <c r="G214" s="538"/>
    </row>
    <row r="215" s="516" customFormat="1" ht="15.75" spans="1:7">
      <c r="A215" s="530" t="s">
        <v>275</v>
      </c>
      <c r="B215" s="542"/>
      <c r="C215" s="529">
        <v>0</v>
      </c>
      <c r="D215" s="529">
        <v>0</v>
      </c>
      <c r="E215" s="529">
        <v>0</v>
      </c>
      <c r="F215" s="531"/>
      <c r="G215" s="538"/>
    </row>
    <row r="216" s="516" customFormat="1" spans="1:16373">
      <c r="A216" s="530" t="s">
        <v>276</v>
      </c>
      <c r="B216" s="542">
        <f>SUM(B217:B230)</f>
        <v>460</v>
      </c>
      <c r="C216" s="542">
        <f>SUM(C217:C230)</f>
        <v>338</v>
      </c>
      <c r="D216" s="542">
        <v>311</v>
      </c>
      <c r="E216" s="542">
        <f>SUM(E217:E230)</f>
        <v>338</v>
      </c>
      <c r="F216" s="531">
        <f>ROUND(E216/C216*100,0)</f>
        <v>100</v>
      </c>
      <c r="G216" s="538">
        <f>E216/D216*100</f>
        <v>108.681672025723</v>
      </c>
      <c r="XEJ216" s="523"/>
      <c r="XEK216" s="523"/>
      <c r="XEL216" s="523"/>
      <c r="XEM216" s="523"/>
      <c r="XEN216" s="523"/>
      <c r="XEO216" s="523"/>
      <c r="XEP216" s="523"/>
      <c r="XEQ216" s="523"/>
      <c r="XER216" s="523"/>
      <c r="XES216" s="523"/>
    </row>
    <row r="217" s="516" customFormat="1" ht="15.75" spans="1:7">
      <c r="A217" s="530" t="s">
        <v>162</v>
      </c>
      <c r="B217" s="531">
        <v>65</v>
      </c>
      <c r="C217" s="529">
        <v>66</v>
      </c>
      <c r="D217" s="529">
        <v>74</v>
      </c>
      <c r="E217" s="529">
        <v>66</v>
      </c>
      <c r="F217" s="531">
        <f>ROUND(E217/C217*100,0)</f>
        <v>100</v>
      </c>
      <c r="G217" s="538">
        <f>E217/D217*100</f>
        <v>89.1891891891892</v>
      </c>
    </row>
    <row r="218" s="516" customFormat="1" ht="15.75" spans="1:7">
      <c r="A218" s="530" t="s">
        <v>163</v>
      </c>
      <c r="B218" s="531">
        <v>305</v>
      </c>
      <c r="C218" s="529">
        <v>189</v>
      </c>
      <c r="D218" s="529">
        <v>169</v>
      </c>
      <c r="E218" s="529">
        <v>189</v>
      </c>
      <c r="F218" s="531">
        <f>ROUND(E218/C218*100,0)</f>
        <v>100</v>
      </c>
      <c r="G218" s="538">
        <f>E218/D218*100</f>
        <v>111.834319526627</v>
      </c>
    </row>
    <row r="219" s="516" customFormat="1" ht="15.75" spans="1:7">
      <c r="A219" s="530" t="s">
        <v>164</v>
      </c>
      <c r="B219" s="531"/>
      <c r="C219" s="529">
        <v>0</v>
      </c>
      <c r="D219" s="529">
        <v>0</v>
      </c>
      <c r="E219" s="529">
        <v>0</v>
      </c>
      <c r="F219" s="531"/>
      <c r="G219" s="538"/>
    </row>
    <row r="220" s="516" customFormat="1" ht="15.75" spans="1:7">
      <c r="A220" s="530" t="s">
        <v>277</v>
      </c>
      <c r="B220" s="531">
        <v>30</v>
      </c>
      <c r="C220" s="529">
        <v>4</v>
      </c>
      <c r="D220" s="529">
        <v>0</v>
      </c>
      <c r="E220" s="529">
        <v>4</v>
      </c>
      <c r="F220" s="531">
        <f>ROUND(E220/C220*100,0)</f>
        <v>100</v>
      </c>
      <c r="G220" s="538"/>
    </row>
    <row r="221" s="516" customFormat="1" ht="15.75" spans="1:7">
      <c r="A221" s="530" t="s">
        <v>278</v>
      </c>
      <c r="B221" s="531"/>
      <c r="C221" s="529">
        <v>0</v>
      </c>
      <c r="D221" s="529">
        <v>0</v>
      </c>
      <c r="E221" s="529">
        <v>0</v>
      </c>
      <c r="F221" s="531"/>
      <c r="G221" s="538"/>
    </row>
    <row r="222" s="516" customFormat="1" ht="15.75" spans="1:7">
      <c r="A222" s="530" t="s">
        <v>203</v>
      </c>
      <c r="B222" s="531"/>
      <c r="C222" s="529">
        <v>0</v>
      </c>
      <c r="D222" s="529">
        <v>0</v>
      </c>
      <c r="E222" s="529">
        <v>0</v>
      </c>
      <c r="F222" s="531"/>
      <c r="G222" s="538"/>
    </row>
    <row r="223" s="516" customFormat="1" ht="15.75" spans="1:7">
      <c r="A223" s="530" t="s">
        <v>279</v>
      </c>
      <c r="B223" s="531"/>
      <c r="C223" s="529">
        <v>0</v>
      </c>
      <c r="D223" s="529">
        <v>0</v>
      </c>
      <c r="E223" s="529">
        <v>0</v>
      </c>
      <c r="F223" s="531"/>
      <c r="G223" s="538"/>
    </row>
    <row r="224" s="516" customFormat="1" ht="15.75" spans="1:7">
      <c r="A224" s="530" t="s">
        <v>280</v>
      </c>
      <c r="B224" s="531"/>
      <c r="C224" s="529">
        <v>5</v>
      </c>
      <c r="D224" s="529">
        <v>3</v>
      </c>
      <c r="E224" s="529">
        <v>5</v>
      </c>
      <c r="F224" s="531">
        <f>ROUND(E224/C224*100,0)</f>
        <v>100</v>
      </c>
      <c r="G224" s="538">
        <f>E224/D224*100</f>
        <v>166.666666666667</v>
      </c>
    </row>
    <row r="225" s="516" customFormat="1" ht="15.75" spans="1:7">
      <c r="A225" s="530" t="s">
        <v>281</v>
      </c>
      <c r="B225" s="531"/>
      <c r="C225" s="529">
        <v>0</v>
      </c>
      <c r="D225" s="529">
        <v>0</v>
      </c>
      <c r="E225" s="529">
        <v>0</v>
      </c>
      <c r="F225" s="531"/>
      <c r="G225" s="538"/>
    </row>
    <row r="226" s="516" customFormat="1" ht="15.75" spans="1:7">
      <c r="A226" s="530" t="s">
        <v>282</v>
      </c>
      <c r="B226" s="531"/>
      <c r="C226" s="529">
        <v>0</v>
      </c>
      <c r="D226" s="529">
        <v>0</v>
      </c>
      <c r="E226" s="529">
        <v>0</v>
      </c>
      <c r="F226" s="531"/>
      <c r="G226" s="538"/>
    </row>
    <row r="227" s="516" customFormat="1" ht="15.75" spans="1:7">
      <c r="A227" s="530" t="s">
        <v>283</v>
      </c>
      <c r="B227" s="531"/>
      <c r="C227" s="529">
        <v>0</v>
      </c>
      <c r="D227" s="529">
        <v>0</v>
      </c>
      <c r="E227" s="529">
        <v>0</v>
      </c>
      <c r="F227" s="531"/>
      <c r="G227" s="538"/>
    </row>
    <row r="228" s="516" customFormat="1" ht="15.75" spans="1:7">
      <c r="A228" s="530" t="s">
        <v>284</v>
      </c>
      <c r="B228" s="531"/>
      <c r="C228" s="529">
        <v>2</v>
      </c>
      <c r="D228" s="529">
        <v>0</v>
      </c>
      <c r="E228" s="529">
        <v>2</v>
      </c>
      <c r="F228" s="531">
        <f>ROUND(E228/C228*100,0)</f>
        <v>100</v>
      </c>
      <c r="G228" s="538"/>
    </row>
    <row r="229" s="516" customFormat="1" ht="15.75" spans="1:7">
      <c r="A229" s="530" t="s">
        <v>171</v>
      </c>
      <c r="B229" s="531">
        <v>60</v>
      </c>
      <c r="C229" s="529">
        <v>69</v>
      </c>
      <c r="D229" s="529">
        <v>65</v>
      </c>
      <c r="E229" s="529">
        <v>69</v>
      </c>
      <c r="F229" s="531">
        <f>ROUND(E229/C229*100,0)</f>
        <v>100</v>
      </c>
      <c r="G229" s="538">
        <f>E229/D229*100</f>
        <v>106.153846153846</v>
      </c>
    </row>
    <row r="230" s="516" customFormat="1" ht="15.75" spans="1:7">
      <c r="A230" s="530" t="s">
        <v>285</v>
      </c>
      <c r="B230" s="543"/>
      <c r="C230" s="544">
        <v>3</v>
      </c>
      <c r="D230" s="544"/>
      <c r="E230" s="544">
        <v>3</v>
      </c>
      <c r="F230" s="531">
        <f>ROUND(E230/C230*100,0)</f>
        <v>100</v>
      </c>
      <c r="G230" s="538"/>
    </row>
    <row r="231" s="518" customFormat="1" ht="15.75" customHeight="1" spans="1:7">
      <c r="A231" s="545" t="s">
        <v>286</v>
      </c>
      <c r="B231" s="546">
        <f>SUM(B232:B237)</f>
        <v>21</v>
      </c>
      <c r="C231" s="547">
        <f>SUM(C232:C237)</f>
        <v>20</v>
      </c>
      <c r="D231" s="547"/>
      <c r="E231" s="547">
        <f>SUM(E232:E237)</f>
        <v>20</v>
      </c>
      <c r="F231" s="531">
        <f>ROUND(E231/C231*100,0)</f>
        <v>100</v>
      </c>
      <c r="G231" s="538"/>
    </row>
    <row r="232" s="518" customFormat="1" ht="15.75" customHeight="1" spans="1:7">
      <c r="A232" s="545" t="s">
        <v>162</v>
      </c>
      <c r="B232" s="546"/>
      <c r="C232" s="547"/>
      <c r="D232" s="547"/>
      <c r="E232" s="547"/>
      <c r="F232" s="531"/>
      <c r="G232" s="538"/>
    </row>
    <row r="233" s="518" customFormat="1" ht="15.75" customHeight="1" spans="1:7">
      <c r="A233" s="545" t="s">
        <v>163</v>
      </c>
      <c r="B233" s="546"/>
      <c r="C233" s="547"/>
      <c r="D233" s="547"/>
      <c r="E233" s="547"/>
      <c r="F233" s="531"/>
      <c r="G233" s="538"/>
    </row>
    <row r="234" s="518" customFormat="1" ht="15.75" customHeight="1" spans="1:7">
      <c r="A234" s="545" t="s">
        <v>164</v>
      </c>
      <c r="B234" s="548">
        <v>0</v>
      </c>
      <c r="C234" s="547"/>
      <c r="D234" s="547"/>
      <c r="E234" s="547"/>
      <c r="F234" s="531"/>
      <c r="G234" s="538"/>
    </row>
    <row r="235" s="518" customFormat="1" ht="15.75" customHeight="1" spans="1:7">
      <c r="A235" s="545" t="s">
        <v>257</v>
      </c>
      <c r="B235" s="548">
        <v>21</v>
      </c>
      <c r="C235" s="547"/>
      <c r="D235" s="547"/>
      <c r="E235" s="547"/>
      <c r="F235" s="531"/>
      <c r="G235" s="538"/>
    </row>
    <row r="236" s="518" customFormat="1" ht="15.75" customHeight="1" spans="1:7">
      <c r="A236" s="545" t="s">
        <v>171</v>
      </c>
      <c r="B236" s="548"/>
      <c r="C236" s="547">
        <v>20</v>
      </c>
      <c r="D236" s="547"/>
      <c r="E236" s="547">
        <v>20</v>
      </c>
      <c r="F236" s="531">
        <f>ROUND(E236/C236*100,0)</f>
        <v>100</v>
      </c>
      <c r="G236" s="538"/>
    </row>
    <row r="237" s="518" customFormat="1" ht="15.75" customHeight="1" spans="1:7">
      <c r="A237" s="545" t="s">
        <v>287</v>
      </c>
      <c r="B237" s="546"/>
      <c r="C237" s="547"/>
      <c r="D237" s="547"/>
      <c r="E237" s="547"/>
      <c r="F237" s="531"/>
      <c r="G237" s="538"/>
    </row>
    <row r="238" s="518" customFormat="1" ht="15.75" customHeight="1" spans="1:7">
      <c r="A238" s="545" t="s">
        <v>288</v>
      </c>
      <c r="B238" s="546">
        <f>SUM(B239:B243)</f>
        <v>633</v>
      </c>
      <c r="C238" s="547">
        <f>SUM(C239:C243)</f>
        <v>527</v>
      </c>
      <c r="D238" s="547"/>
      <c r="E238" s="547">
        <f>SUM(E239:E243)</f>
        <v>527</v>
      </c>
      <c r="F238" s="531">
        <f>ROUND(E238/C238*100,0)</f>
        <v>100</v>
      </c>
      <c r="G238" s="538"/>
    </row>
    <row r="239" s="518" customFormat="1" ht="15.75" customHeight="1" spans="1:7">
      <c r="A239" s="545" t="s">
        <v>162</v>
      </c>
      <c r="B239" s="546">
        <v>38</v>
      </c>
      <c r="C239" s="547">
        <v>43</v>
      </c>
      <c r="D239" s="547"/>
      <c r="E239" s="547">
        <v>43</v>
      </c>
      <c r="F239" s="531">
        <f>ROUND(E239/C239*100,0)</f>
        <v>100</v>
      </c>
      <c r="G239" s="538"/>
    </row>
    <row r="240" s="518" customFormat="1" ht="15.75" customHeight="1" spans="1:7">
      <c r="A240" s="545" t="s">
        <v>163</v>
      </c>
      <c r="B240" s="546">
        <v>552</v>
      </c>
      <c r="C240" s="547">
        <v>425</v>
      </c>
      <c r="D240" s="547"/>
      <c r="E240" s="547">
        <v>425</v>
      </c>
      <c r="F240" s="531">
        <f>ROUND(E240/C240*100,0)</f>
        <v>100</v>
      </c>
      <c r="G240" s="538"/>
    </row>
    <row r="241" s="518" customFormat="1" ht="15.75" customHeight="1" spans="1:7">
      <c r="A241" s="545" t="s">
        <v>164</v>
      </c>
      <c r="B241" s="546"/>
      <c r="C241" s="547"/>
      <c r="D241" s="547"/>
      <c r="E241" s="547"/>
      <c r="F241" s="531"/>
      <c r="G241" s="538"/>
    </row>
    <row r="242" s="518" customFormat="1" ht="15.75" customHeight="1" spans="1:7">
      <c r="A242" s="545" t="s">
        <v>289</v>
      </c>
      <c r="B242" s="546">
        <v>43</v>
      </c>
      <c r="C242" s="547">
        <v>51</v>
      </c>
      <c r="D242" s="547"/>
      <c r="E242" s="547">
        <v>51</v>
      </c>
      <c r="F242" s="531">
        <f>ROUND(E242/C242*100,0)</f>
        <v>100</v>
      </c>
      <c r="G242" s="538"/>
    </row>
    <row r="243" s="518" customFormat="1" ht="15.75" customHeight="1" spans="1:7">
      <c r="A243" s="545" t="s">
        <v>290</v>
      </c>
      <c r="B243" s="546"/>
      <c r="C243" s="547">
        <v>8</v>
      </c>
      <c r="D243" s="547"/>
      <c r="E243" s="547">
        <v>8</v>
      </c>
      <c r="F243" s="531">
        <f>ROUND(E243/C243*100,0)</f>
        <v>100</v>
      </c>
      <c r="G243" s="538"/>
    </row>
    <row r="244" s="516" customFormat="1" spans="1:7">
      <c r="A244" s="530" t="s">
        <v>291</v>
      </c>
      <c r="B244" s="531">
        <f>SUM(B245:B246)</f>
        <v>27</v>
      </c>
      <c r="C244" s="531">
        <f>SUM(C245:C246)</f>
        <v>17</v>
      </c>
      <c r="D244" s="531">
        <v>25</v>
      </c>
      <c r="E244" s="531">
        <f>SUM(E245:E246)</f>
        <v>17</v>
      </c>
      <c r="F244" s="531">
        <f>ROUND(E244/C244*100,0)</f>
        <v>100</v>
      </c>
      <c r="G244" s="538">
        <f>E244/D244*100</f>
        <v>68</v>
      </c>
    </row>
    <row r="245" s="516" customFormat="1" ht="15.75" spans="1:7">
      <c r="A245" s="532" t="s">
        <v>292</v>
      </c>
      <c r="B245" s="531"/>
      <c r="C245" s="529">
        <v>0</v>
      </c>
      <c r="D245" s="529">
        <v>0</v>
      </c>
      <c r="E245" s="529">
        <v>0</v>
      </c>
      <c r="F245" s="531"/>
      <c r="G245" s="538"/>
    </row>
    <row r="246" s="516" customFormat="1" ht="15.75" spans="1:7">
      <c r="A246" s="532" t="s">
        <v>293</v>
      </c>
      <c r="B246" s="531">
        <v>27</v>
      </c>
      <c r="C246" s="529">
        <v>17</v>
      </c>
      <c r="D246" s="529">
        <v>25</v>
      </c>
      <c r="E246" s="529">
        <v>17</v>
      </c>
      <c r="F246" s="531">
        <f>ROUND(E246/C246*100,0)</f>
        <v>100</v>
      </c>
      <c r="G246" s="538">
        <f>E246/D246*100</f>
        <v>68</v>
      </c>
    </row>
    <row r="247" s="516" customFormat="1" ht="15.75" spans="1:16373">
      <c r="A247" s="528" t="s">
        <v>80</v>
      </c>
      <c r="B247" s="531">
        <v>0</v>
      </c>
      <c r="C247" s="529"/>
      <c r="D247" s="529"/>
      <c r="E247" s="529"/>
      <c r="F247" s="531"/>
      <c r="G247" s="538"/>
      <c r="XEJ247" s="523"/>
      <c r="XEK247" s="523"/>
      <c r="XEL247" s="523"/>
      <c r="XEM247" s="523"/>
      <c r="XEN247" s="523"/>
      <c r="XEO247" s="523"/>
      <c r="XEP247" s="523"/>
      <c r="XEQ247" s="523"/>
      <c r="XER247" s="523"/>
      <c r="XES247" s="523"/>
    </row>
    <row r="248" s="516" customFormat="1" ht="15.75" spans="1:7">
      <c r="A248" s="530" t="s">
        <v>294</v>
      </c>
      <c r="B248" s="531"/>
      <c r="C248" s="529"/>
      <c r="D248" s="529"/>
      <c r="E248" s="529"/>
      <c r="F248" s="531"/>
      <c r="G248" s="538"/>
    </row>
    <row r="249" s="516" customFormat="1" ht="15.75" spans="1:7">
      <c r="A249" s="530" t="s">
        <v>295</v>
      </c>
      <c r="B249" s="531"/>
      <c r="C249" s="529"/>
      <c r="D249" s="529"/>
      <c r="E249" s="529"/>
      <c r="F249" s="531"/>
      <c r="G249" s="538"/>
    </row>
    <row r="250" s="516" customFormat="1" ht="15.75" spans="1:7">
      <c r="A250" s="530" t="s">
        <v>296</v>
      </c>
      <c r="B250" s="531"/>
      <c r="C250" s="529"/>
      <c r="D250" s="529"/>
      <c r="E250" s="529"/>
      <c r="F250" s="531"/>
      <c r="G250" s="538"/>
    </row>
    <row r="251" s="516" customFormat="1" ht="15.75" spans="1:16373">
      <c r="A251" s="528" t="s">
        <v>81</v>
      </c>
      <c r="B251" s="531">
        <v>0</v>
      </c>
      <c r="C251" s="529"/>
      <c r="D251" s="529"/>
      <c r="E251" s="529"/>
      <c r="F251" s="531"/>
      <c r="G251" s="538"/>
      <c r="XEJ251" s="523"/>
      <c r="XEK251" s="523"/>
      <c r="XEL251" s="523"/>
      <c r="XEM251" s="523"/>
      <c r="XEN251" s="523"/>
      <c r="XEO251" s="523"/>
      <c r="XEP251" s="523"/>
      <c r="XEQ251" s="523"/>
      <c r="XER251" s="523"/>
      <c r="XES251" s="523"/>
    </row>
    <row r="252" s="516" customFormat="1" ht="15.75" spans="1:7">
      <c r="A252" s="532" t="s">
        <v>297</v>
      </c>
      <c r="B252" s="531">
        <v>0</v>
      </c>
      <c r="C252" s="529"/>
      <c r="D252" s="529"/>
      <c r="E252" s="529"/>
      <c r="F252" s="531"/>
      <c r="G252" s="538"/>
    </row>
    <row r="253" s="516" customFormat="1" ht="15.75" spans="1:7">
      <c r="A253" s="532" t="s">
        <v>298</v>
      </c>
      <c r="B253" s="531"/>
      <c r="C253" s="529"/>
      <c r="D253" s="529"/>
      <c r="E253" s="529"/>
      <c r="F253" s="531"/>
      <c r="G253" s="538"/>
    </row>
    <row r="254" s="516" customFormat="1" ht="15.75" spans="1:7">
      <c r="A254" s="530" t="s">
        <v>299</v>
      </c>
      <c r="B254" s="531"/>
      <c r="C254" s="529"/>
      <c r="D254" s="529"/>
      <c r="E254" s="529"/>
      <c r="F254" s="531"/>
      <c r="G254" s="538"/>
    </row>
    <row r="255" s="516" customFormat="1" ht="15.75" spans="1:7">
      <c r="A255" s="530" t="s">
        <v>300</v>
      </c>
      <c r="B255" s="531"/>
      <c r="C255" s="529"/>
      <c r="D255" s="529"/>
      <c r="E255" s="529"/>
      <c r="F255" s="531"/>
      <c r="G255" s="538"/>
    </row>
    <row r="256" s="516" customFormat="1" ht="15.75" spans="1:7">
      <c r="A256" s="530" t="s">
        <v>301</v>
      </c>
      <c r="B256" s="531"/>
      <c r="C256" s="529"/>
      <c r="D256" s="529"/>
      <c r="E256" s="529"/>
      <c r="F256" s="531"/>
      <c r="G256" s="538"/>
    </row>
    <row r="257" s="516" customFormat="1" ht="15.75" spans="1:7">
      <c r="A257" s="532" t="s">
        <v>302</v>
      </c>
      <c r="B257" s="531"/>
      <c r="C257" s="529"/>
      <c r="D257" s="529"/>
      <c r="E257" s="529"/>
      <c r="F257" s="531"/>
      <c r="G257" s="538"/>
    </row>
    <row r="258" s="516" customFormat="1" ht="15.75" spans="1:7">
      <c r="A258" s="532" t="s">
        <v>303</v>
      </c>
      <c r="B258" s="531"/>
      <c r="C258" s="529"/>
      <c r="D258" s="529"/>
      <c r="E258" s="529"/>
      <c r="F258" s="531"/>
      <c r="G258" s="538"/>
    </row>
    <row r="259" s="516" customFormat="1" ht="15.75" spans="1:7">
      <c r="A259" s="532" t="s">
        <v>304</v>
      </c>
      <c r="B259" s="531"/>
      <c r="C259" s="529"/>
      <c r="D259" s="529"/>
      <c r="E259" s="529"/>
      <c r="F259" s="531"/>
      <c r="G259" s="538"/>
    </row>
    <row r="260" s="516" customFormat="1" ht="15.75" spans="1:7">
      <c r="A260" s="532" t="s">
        <v>305</v>
      </c>
      <c r="B260" s="531"/>
      <c r="C260" s="529"/>
      <c r="D260" s="529"/>
      <c r="E260" s="529"/>
      <c r="F260" s="531"/>
      <c r="G260" s="538"/>
    </row>
    <row r="261" s="516" customFormat="1" ht="15.75" spans="1:16373">
      <c r="A261" s="528" t="s">
        <v>82</v>
      </c>
      <c r="B261" s="529">
        <f>B262+B265+B276+B283+B291+B300+B314+B324+B334+B342+B348</f>
        <v>3125</v>
      </c>
      <c r="C261" s="529">
        <f>C262+C265+C276+C283+C291+C300+C314+C324+C334+C342+C348</f>
        <v>2930</v>
      </c>
      <c r="D261" s="529">
        <v>3055</v>
      </c>
      <c r="E261" s="529">
        <f>E262+E265+E276+E283+E291+E300+E314+E324+E334+E342+E348</f>
        <v>2930</v>
      </c>
      <c r="F261" s="531">
        <f>ROUND(E261/C261*100,0)</f>
        <v>100</v>
      </c>
      <c r="G261" s="538">
        <f>E261/D261*100</f>
        <v>95.9083469721768</v>
      </c>
      <c r="XEJ261" s="523"/>
      <c r="XEK261" s="523"/>
      <c r="XEL261" s="523"/>
      <c r="XEM261" s="523"/>
      <c r="XEN261" s="523"/>
      <c r="XEO261" s="523"/>
      <c r="XEP261" s="523"/>
      <c r="XEQ261" s="523"/>
      <c r="XER261" s="523"/>
      <c r="XES261" s="523"/>
    </row>
    <row r="262" s="516" customFormat="1" spans="1:7">
      <c r="A262" s="530" t="s">
        <v>306</v>
      </c>
      <c r="B262" s="531">
        <f>SUM(B263:B264)</f>
        <v>35</v>
      </c>
      <c r="C262" s="531">
        <f>SUM(C263:C264)</f>
        <v>35</v>
      </c>
      <c r="D262" s="531">
        <v>35</v>
      </c>
      <c r="E262" s="531">
        <f>SUM(E263:E264)</f>
        <v>35</v>
      </c>
      <c r="F262" s="531">
        <f>ROUND(E262/C262*100,0)</f>
        <v>100</v>
      </c>
      <c r="G262" s="538">
        <f>E262/D262*100</f>
        <v>100</v>
      </c>
    </row>
    <row r="263" s="516" customFormat="1" ht="15.75" spans="1:7">
      <c r="A263" s="530" t="s">
        <v>307</v>
      </c>
      <c r="B263" s="531"/>
      <c r="C263" s="529">
        <v>0</v>
      </c>
      <c r="D263" s="529">
        <v>0</v>
      </c>
      <c r="E263" s="529">
        <v>0</v>
      </c>
      <c r="F263" s="531"/>
      <c r="G263" s="538"/>
    </row>
    <row r="264" s="516" customFormat="1" ht="15.75" spans="1:7">
      <c r="A264" s="532" t="s">
        <v>308</v>
      </c>
      <c r="B264" s="531">
        <v>35</v>
      </c>
      <c r="C264" s="529">
        <v>35</v>
      </c>
      <c r="D264" s="529">
        <v>35</v>
      </c>
      <c r="E264" s="529">
        <v>35</v>
      </c>
      <c r="F264" s="531">
        <f>ROUND(E264/C264*100,0)</f>
        <v>100</v>
      </c>
      <c r="G264" s="538">
        <f>E264/D264*100</f>
        <v>100</v>
      </c>
    </row>
    <row r="265" s="516" customFormat="1" spans="1:16373">
      <c r="A265" s="532" t="s">
        <v>309</v>
      </c>
      <c r="B265" s="531">
        <f>SUM(B266:B275)</f>
        <v>2751</v>
      </c>
      <c r="C265" s="531">
        <f>SUM(C266:C275)</f>
        <v>2713</v>
      </c>
      <c r="D265" s="531">
        <v>2827</v>
      </c>
      <c r="E265" s="531">
        <f>SUM(E266:E275)</f>
        <v>2713</v>
      </c>
      <c r="F265" s="531">
        <f>ROUND(E265/C265*100,0)</f>
        <v>100</v>
      </c>
      <c r="G265" s="538">
        <f>E265/D265*100</f>
        <v>95.9674566678458</v>
      </c>
      <c r="XEJ265" s="523"/>
      <c r="XEK265" s="523"/>
      <c r="XEL265" s="523"/>
      <c r="XEM265" s="523"/>
      <c r="XEN265" s="523"/>
      <c r="XEO265" s="523"/>
      <c r="XEP265" s="523"/>
      <c r="XEQ265" s="523"/>
      <c r="XER265" s="523"/>
      <c r="XES265" s="523"/>
    </row>
    <row r="266" s="516" customFormat="1" ht="15.75" spans="1:7">
      <c r="A266" s="532" t="s">
        <v>162</v>
      </c>
      <c r="B266" s="531">
        <v>1877</v>
      </c>
      <c r="C266" s="529">
        <v>1950</v>
      </c>
      <c r="D266" s="529">
        <v>1995</v>
      </c>
      <c r="E266" s="529">
        <v>1950</v>
      </c>
      <c r="F266" s="531">
        <f>ROUND(E266/C266*100,0)</f>
        <v>100</v>
      </c>
      <c r="G266" s="538">
        <f>E266/D266*100</f>
        <v>97.7443609022556</v>
      </c>
    </row>
    <row r="267" s="516" customFormat="1" ht="15.75" spans="1:7">
      <c r="A267" s="532" t="s">
        <v>163</v>
      </c>
      <c r="B267" s="531">
        <v>407</v>
      </c>
      <c r="C267" s="529">
        <v>153</v>
      </c>
      <c r="D267" s="529">
        <v>373</v>
      </c>
      <c r="E267" s="529">
        <v>153</v>
      </c>
      <c r="F267" s="531">
        <f>ROUND(E267/C267*100,0)</f>
        <v>100</v>
      </c>
      <c r="G267" s="538">
        <f>E267/D267*100</f>
        <v>41.0187667560322</v>
      </c>
    </row>
    <row r="268" s="516" customFormat="1" ht="15.75" spans="1:7">
      <c r="A268" s="532" t="s">
        <v>164</v>
      </c>
      <c r="B268" s="531"/>
      <c r="C268" s="529">
        <v>0</v>
      </c>
      <c r="D268" s="529">
        <v>0</v>
      </c>
      <c r="E268" s="529">
        <v>0</v>
      </c>
      <c r="F268" s="531"/>
      <c r="G268" s="538"/>
    </row>
    <row r="269" s="516" customFormat="1" ht="15.75" spans="1:7">
      <c r="A269" s="532" t="s">
        <v>203</v>
      </c>
      <c r="B269" s="531">
        <v>165</v>
      </c>
      <c r="C269" s="529">
        <v>111</v>
      </c>
      <c r="D269" s="529">
        <v>168</v>
      </c>
      <c r="E269" s="529">
        <v>111</v>
      </c>
      <c r="F269" s="531">
        <f>ROUND(E269/C269*100,0)</f>
        <v>100</v>
      </c>
      <c r="G269" s="538">
        <f>E269/D269*100</f>
        <v>66.0714285714286</v>
      </c>
    </row>
    <row r="270" s="516" customFormat="1" ht="15.75" spans="1:7">
      <c r="A270" s="532" t="s">
        <v>310</v>
      </c>
      <c r="B270" s="531">
        <v>280</v>
      </c>
      <c r="C270" s="529">
        <v>479</v>
      </c>
      <c r="D270" s="529">
        <v>291</v>
      </c>
      <c r="E270" s="529">
        <v>479</v>
      </c>
      <c r="F270" s="531">
        <f>ROUND(E270/C270*100,0)</f>
        <v>100</v>
      </c>
      <c r="G270" s="538">
        <f>E270/D270*100</f>
        <v>164.604810996564</v>
      </c>
    </row>
    <row r="271" s="516" customFormat="1" ht="15.75" spans="1:7">
      <c r="A271" s="532" t="s">
        <v>311</v>
      </c>
      <c r="B271" s="531"/>
      <c r="C271" s="529">
        <v>0</v>
      </c>
      <c r="D271" s="529">
        <v>0</v>
      </c>
      <c r="E271" s="529">
        <v>0</v>
      </c>
      <c r="F271" s="531"/>
      <c r="G271" s="538"/>
    </row>
    <row r="272" s="516" customFormat="1" ht="15.75" spans="1:7">
      <c r="A272" s="532" t="s">
        <v>312</v>
      </c>
      <c r="B272" s="531"/>
      <c r="C272" s="529"/>
      <c r="D272" s="529"/>
      <c r="E272" s="529"/>
      <c r="F272" s="531"/>
      <c r="G272" s="538"/>
    </row>
    <row r="273" s="516" customFormat="1" ht="15.75" spans="1:7">
      <c r="A273" s="532" t="s">
        <v>313</v>
      </c>
      <c r="B273" s="531"/>
      <c r="C273" s="529">
        <v>0</v>
      </c>
      <c r="D273" s="529">
        <v>0</v>
      </c>
      <c r="E273" s="529">
        <v>0</v>
      </c>
      <c r="F273" s="531"/>
      <c r="G273" s="538"/>
    </row>
    <row r="274" s="516" customFormat="1" ht="15.75" spans="1:7">
      <c r="A274" s="532" t="s">
        <v>171</v>
      </c>
      <c r="B274" s="531"/>
      <c r="C274" s="529">
        <v>0</v>
      </c>
      <c r="D274" s="529">
        <v>0</v>
      </c>
      <c r="E274" s="529">
        <v>0</v>
      </c>
      <c r="F274" s="531"/>
      <c r="G274" s="538"/>
    </row>
    <row r="275" s="516" customFormat="1" ht="15.75" spans="1:7">
      <c r="A275" s="532" t="s">
        <v>314</v>
      </c>
      <c r="B275" s="531">
        <v>22</v>
      </c>
      <c r="C275" s="529">
        <v>20</v>
      </c>
      <c r="D275" s="529"/>
      <c r="E275" s="529">
        <v>20</v>
      </c>
      <c r="F275" s="531">
        <f>ROUND(E275/C275*100,0)</f>
        <v>100</v>
      </c>
      <c r="G275" s="538"/>
    </row>
    <row r="276" s="516" customFormat="1" ht="15.75" spans="1:16373">
      <c r="A276" s="530" t="s">
        <v>315</v>
      </c>
      <c r="B276" s="531">
        <v>0</v>
      </c>
      <c r="C276" s="529">
        <f>SUM(C277:C282)</f>
        <v>0</v>
      </c>
      <c r="D276" s="529">
        <v>0</v>
      </c>
      <c r="E276" s="529">
        <f>SUM(E277:E282)</f>
        <v>0</v>
      </c>
      <c r="F276" s="531"/>
      <c r="G276" s="538"/>
      <c r="XEJ276" s="523"/>
      <c r="XEK276" s="523"/>
      <c r="XEL276" s="523"/>
      <c r="XEM276" s="523"/>
      <c r="XEN276" s="523"/>
      <c r="XEO276" s="523"/>
      <c r="XEP276" s="523"/>
      <c r="XEQ276" s="523"/>
      <c r="XER276" s="523"/>
      <c r="XES276" s="523"/>
    </row>
    <row r="277" s="516" customFormat="1" ht="15.75" spans="1:7">
      <c r="A277" s="530" t="s">
        <v>162</v>
      </c>
      <c r="B277" s="531"/>
      <c r="C277" s="529"/>
      <c r="D277" s="529"/>
      <c r="E277" s="529"/>
      <c r="F277" s="531"/>
      <c r="G277" s="538"/>
    </row>
    <row r="278" s="516" customFormat="1" ht="15.75" spans="1:7">
      <c r="A278" s="530" t="s">
        <v>163</v>
      </c>
      <c r="B278" s="531"/>
      <c r="C278" s="529"/>
      <c r="D278" s="529"/>
      <c r="E278" s="529"/>
      <c r="F278" s="531"/>
      <c r="G278" s="538"/>
    </row>
    <row r="279" s="516" customFormat="1" ht="15.75" spans="1:7">
      <c r="A279" s="532" t="s">
        <v>164</v>
      </c>
      <c r="B279" s="531"/>
      <c r="C279" s="529"/>
      <c r="D279" s="529"/>
      <c r="E279" s="529"/>
      <c r="F279" s="531"/>
      <c r="G279" s="538"/>
    </row>
    <row r="280" s="516" customFormat="1" ht="15.75" spans="1:7">
      <c r="A280" s="532" t="s">
        <v>316</v>
      </c>
      <c r="B280" s="531"/>
      <c r="C280" s="529"/>
      <c r="D280" s="529"/>
      <c r="E280" s="529"/>
      <c r="F280" s="531"/>
      <c r="G280" s="538"/>
    </row>
    <row r="281" s="516" customFormat="1" ht="15.75" spans="1:7">
      <c r="A281" s="532" t="s">
        <v>171</v>
      </c>
      <c r="B281" s="531"/>
      <c r="C281" s="529"/>
      <c r="D281" s="529"/>
      <c r="E281" s="529"/>
      <c r="F281" s="531"/>
      <c r="G281" s="538"/>
    </row>
    <row r="282" s="516" customFormat="1" ht="15.75" spans="1:7">
      <c r="A282" s="528" t="s">
        <v>317</v>
      </c>
      <c r="B282" s="531"/>
      <c r="C282" s="529"/>
      <c r="D282" s="529"/>
      <c r="E282" s="529"/>
      <c r="F282" s="531"/>
      <c r="G282" s="538"/>
    </row>
    <row r="283" s="516" customFormat="1" ht="15.75" spans="1:16373">
      <c r="A283" s="533" t="s">
        <v>318</v>
      </c>
      <c r="B283" s="531">
        <v>0</v>
      </c>
      <c r="C283" s="529">
        <f>SUM(C284:C290)</f>
        <v>0</v>
      </c>
      <c r="D283" s="529">
        <v>0</v>
      </c>
      <c r="E283" s="529">
        <f>SUM(E284:E290)</f>
        <v>0</v>
      </c>
      <c r="F283" s="531"/>
      <c r="G283" s="538"/>
      <c r="XEJ283" s="523"/>
      <c r="XEK283" s="523"/>
      <c r="XEL283" s="523"/>
      <c r="XEM283" s="523"/>
      <c r="XEN283" s="523"/>
      <c r="XEO283" s="523"/>
      <c r="XEP283" s="523"/>
      <c r="XEQ283" s="523"/>
      <c r="XER283" s="523"/>
      <c r="XES283" s="523"/>
    </row>
    <row r="284" s="516" customFormat="1" ht="15.75" spans="1:7">
      <c r="A284" s="530" t="s">
        <v>162</v>
      </c>
      <c r="B284" s="531"/>
      <c r="C284" s="529"/>
      <c r="D284" s="529"/>
      <c r="E284" s="529"/>
      <c r="F284" s="531"/>
      <c r="G284" s="538"/>
    </row>
    <row r="285" s="516" customFormat="1" ht="15.75" spans="1:7">
      <c r="A285" s="530" t="s">
        <v>163</v>
      </c>
      <c r="B285" s="531"/>
      <c r="C285" s="529"/>
      <c r="D285" s="529"/>
      <c r="E285" s="529"/>
      <c r="F285" s="531"/>
      <c r="G285" s="538"/>
    </row>
    <row r="286" s="516" customFormat="1" ht="15.75" spans="1:7">
      <c r="A286" s="532" t="s">
        <v>164</v>
      </c>
      <c r="B286" s="531"/>
      <c r="C286" s="529"/>
      <c r="D286" s="529"/>
      <c r="E286" s="529"/>
      <c r="F286" s="531"/>
      <c r="G286" s="538"/>
    </row>
    <row r="287" s="516" customFormat="1" ht="15.75" spans="1:7">
      <c r="A287" s="532" t="s">
        <v>319</v>
      </c>
      <c r="B287" s="531"/>
      <c r="C287" s="529"/>
      <c r="D287" s="529"/>
      <c r="E287" s="529"/>
      <c r="F287" s="531"/>
      <c r="G287" s="538"/>
    </row>
    <row r="288" s="516" customFormat="1" ht="15.75" spans="1:7">
      <c r="A288" s="532" t="s">
        <v>320</v>
      </c>
      <c r="B288" s="531"/>
      <c r="C288" s="529"/>
      <c r="D288" s="529"/>
      <c r="E288" s="529"/>
      <c r="F288" s="531"/>
      <c r="G288" s="538"/>
    </row>
    <row r="289" s="516" customFormat="1" ht="15.75" spans="1:7">
      <c r="A289" s="532" t="s">
        <v>171</v>
      </c>
      <c r="B289" s="531"/>
      <c r="C289" s="529"/>
      <c r="D289" s="529"/>
      <c r="E289" s="529"/>
      <c r="F289" s="531"/>
      <c r="G289" s="538"/>
    </row>
    <row r="290" s="516" customFormat="1" ht="15.75" spans="1:7">
      <c r="A290" s="532" t="s">
        <v>321</v>
      </c>
      <c r="B290" s="531"/>
      <c r="C290" s="529"/>
      <c r="D290" s="529"/>
      <c r="E290" s="529"/>
      <c r="F290" s="531"/>
      <c r="G290" s="538"/>
    </row>
    <row r="291" s="516" customFormat="1" spans="1:16373">
      <c r="A291" s="528" t="s">
        <v>322</v>
      </c>
      <c r="B291" s="531">
        <f>SUM(B292:B299)</f>
        <v>210</v>
      </c>
      <c r="C291" s="531">
        <f>SUM(C292:C299)</f>
        <v>70</v>
      </c>
      <c r="D291" s="531">
        <v>70</v>
      </c>
      <c r="E291" s="531">
        <f>SUM(E292:E299)</f>
        <v>70</v>
      </c>
      <c r="F291" s="531">
        <f>ROUND(E291/C291*100,0)</f>
        <v>100</v>
      </c>
      <c r="G291" s="538">
        <f>E291/D291*100</f>
        <v>100</v>
      </c>
      <c r="XEJ291" s="523"/>
      <c r="XEK291" s="523"/>
      <c r="XEL291" s="523"/>
      <c r="XEM291" s="523"/>
      <c r="XEN291" s="523"/>
      <c r="XEO291" s="523"/>
      <c r="XEP291" s="523"/>
      <c r="XEQ291" s="523"/>
      <c r="XER291" s="523"/>
      <c r="XES291" s="523"/>
    </row>
    <row r="292" s="516" customFormat="1" ht="15.75" spans="1:7">
      <c r="A292" s="530" t="s">
        <v>162</v>
      </c>
      <c r="B292" s="531"/>
      <c r="C292" s="529">
        <v>0</v>
      </c>
      <c r="D292" s="529">
        <v>0</v>
      </c>
      <c r="E292" s="529">
        <v>0</v>
      </c>
      <c r="F292" s="531"/>
      <c r="G292" s="538"/>
    </row>
    <row r="293" s="516" customFormat="1" ht="15.75" spans="1:7">
      <c r="A293" s="530" t="s">
        <v>163</v>
      </c>
      <c r="B293" s="531"/>
      <c r="C293" s="529"/>
      <c r="D293" s="529"/>
      <c r="E293" s="529"/>
      <c r="F293" s="531"/>
      <c r="G293" s="538"/>
    </row>
    <row r="294" s="516" customFormat="1" ht="15.75" spans="1:7">
      <c r="A294" s="530" t="s">
        <v>164</v>
      </c>
      <c r="B294" s="531"/>
      <c r="C294" s="529">
        <v>0</v>
      </c>
      <c r="D294" s="529">
        <v>0</v>
      </c>
      <c r="E294" s="529">
        <v>0</v>
      </c>
      <c r="F294" s="531"/>
      <c r="G294" s="538"/>
    </row>
    <row r="295" s="516" customFormat="1" ht="15.75" spans="1:7">
      <c r="A295" s="532" t="s">
        <v>323</v>
      </c>
      <c r="B295" s="531"/>
      <c r="C295" s="529">
        <v>0</v>
      </c>
      <c r="D295" s="529">
        <v>0</v>
      </c>
      <c r="E295" s="529">
        <v>0</v>
      </c>
      <c r="F295" s="531"/>
      <c r="G295" s="538"/>
    </row>
    <row r="296" s="516" customFormat="1" ht="15.75" spans="1:7">
      <c r="A296" s="532" t="s">
        <v>324</v>
      </c>
      <c r="B296" s="531"/>
      <c r="C296" s="529">
        <v>0</v>
      </c>
      <c r="D296" s="529">
        <v>0</v>
      </c>
      <c r="E296" s="529">
        <v>0</v>
      </c>
      <c r="F296" s="531"/>
      <c r="G296" s="538"/>
    </row>
    <row r="297" s="516" customFormat="1" ht="15.75" spans="1:7">
      <c r="A297" s="532" t="s">
        <v>325</v>
      </c>
      <c r="B297" s="531"/>
      <c r="C297" s="529">
        <v>0</v>
      </c>
      <c r="D297" s="529">
        <v>0</v>
      </c>
      <c r="E297" s="529">
        <v>0</v>
      </c>
      <c r="F297" s="531"/>
      <c r="G297" s="538"/>
    </row>
    <row r="298" s="516" customFormat="1" ht="15.75" spans="1:7">
      <c r="A298" s="530" t="s">
        <v>171</v>
      </c>
      <c r="B298" s="531"/>
      <c r="C298" s="529">
        <v>0</v>
      </c>
      <c r="D298" s="529">
        <v>0</v>
      </c>
      <c r="E298" s="529">
        <v>0</v>
      </c>
      <c r="F298" s="531"/>
      <c r="G298" s="538"/>
    </row>
    <row r="299" s="516" customFormat="1" ht="15.75" spans="1:7">
      <c r="A299" s="530" t="s">
        <v>326</v>
      </c>
      <c r="B299" s="531">
        <v>210</v>
      </c>
      <c r="C299" s="529">
        <v>70</v>
      </c>
      <c r="D299" s="529">
        <v>70</v>
      </c>
      <c r="E299" s="529">
        <v>70</v>
      </c>
      <c r="F299" s="531">
        <f>ROUND(E299/C299*100,0)</f>
        <v>100</v>
      </c>
      <c r="G299" s="538">
        <f>E299/D299*100</f>
        <v>100</v>
      </c>
    </row>
    <row r="300" s="516" customFormat="1" spans="1:16373">
      <c r="A300" s="530" t="s">
        <v>327</v>
      </c>
      <c r="B300" s="531">
        <f>SUM(B301:B313)</f>
        <v>129</v>
      </c>
      <c r="C300" s="531">
        <f>SUM(C301:C313)</f>
        <v>112</v>
      </c>
      <c r="D300" s="531">
        <v>123</v>
      </c>
      <c r="E300" s="531">
        <f>SUM(E301:E313)</f>
        <v>112</v>
      </c>
      <c r="F300" s="531">
        <f>ROUND(E300/C300*100,0)</f>
        <v>100</v>
      </c>
      <c r="G300" s="538">
        <f>E300/D300*100</f>
        <v>91.0569105691057</v>
      </c>
      <c r="XEJ300" s="523"/>
      <c r="XEK300" s="523"/>
      <c r="XEL300" s="523"/>
      <c r="XEM300" s="523"/>
      <c r="XEN300" s="523"/>
      <c r="XEO300" s="523"/>
      <c r="XEP300" s="523"/>
      <c r="XEQ300" s="523"/>
      <c r="XER300" s="523"/>
      <c r="XES300" s="523"/>
    </row>
    <row r="301" s="516" customFormat="1" ht="15.75" spans="1:7">
      <c r="A301" s="532" t="s">
        <v>162</v>
      </c>
      <c r="B301" s="531">
        <v>7</v>
      </c>
      <c r="C301" s="529">
        <v>5</v>
      </c>
      <c r="D301" s="529">
        <v>9</v>
      </c>
      <c r="E301" s="529">
        <v>5</v>
      </c>
      <c r="F301" s="531">
        <f>ROUND(E301/C301*100,0)</f>
        <v>100</v>
      </c>
      <c r="G301" s="538">
        <f>E301/D301*100</f>
        <v>55.5555555555556</v>
      </c>
    </row>
    <row r="302" s="516" customFormat="1" ht="15.75" spans="1:7">
      <c r="A302" s="532" t="s">
        <v>163</v>
      </c>
      <c r="B302" s="531"/>
      <c r="C302" s="529">
        <v>0</v>
      </c>
      <c r="D302" s="529">
        <v>0</v>
      </c>
      <c r="E302" s="529">
        <v>0</v>
      </c>
      <c r="F302" s="531"/>
      <c r="G302" s="538"/>
    </row>
    <row r="303" s="516" customFormat="1" ht="15.75" spans="1:7">
      <c r="A303" s="532" t="s">
        <v>164</v>
      </c>
      <c r="B303" s="531"/>
      <c r="C303" s="529">
        <v>0</v>
      </c>
      <c r="D303" s="529">
        <v>0</v>
      </c>
      <c r="E303" s="529">
        <v>0</v>
      </c>
      <c r="F303" s="531"/>
      <c r="G303" s="538"/>
    </row>
    <row r="304" s="516" customFormat="1" ht="15.75" spans="1:7">
      <c r="A304" s="528" t="s">
        <v>328</v>
      </c>
      <c r="B304" s="531"/>
      <c r="C304" s="529">
        <v>0</v>
      </c>
      <c r="D304" s="529">
        <v>0</v>
      </c>
      <c r="E304" s="529">
        <v>0</v>
      </c>
      <c r="F304" s="531"/>
      <c r="G304" s="538"/>
    </row>
    <row r="305" s="516" customFormat="1" ht="15.75" spans="1:7">
      <c r="A305" s="530" t="s">
        <v>329</v>
      </c>
      <c r="B305" s="531">
        <v>12</v>
      </c>
      <c r="C305" s="529">
        <v>11</v>
      </c>
      <c r="D305" s="529">
        <v>8</v>
      </c>
      <c r="E305" s="529">
        <v>11</v>
      </c>
      <c r="F305" s="531">
        <f>ROUND(E305/C305*100,0)</f>
        <v>100</v>
      </c>
      <c r="G305" s="538">
        <f>E305/D305*100</f>
        <v>137.5</v>
      </c>
    </row>
    <row r="306" s="516" customFormat="1" ht="15.75" spans="1:7">
      <c r="A306" s="530" t="s">
        <v>330</v>
      </c>
      <c r="B306" s="531"/>
      <c r="C306" s="529">
        <v>0</v>
      </c>
      <c r="D306" s="529">
        <v>0</v>
      </c>
      <c r="E306" s="529">
        <v>0</v>
      </c>
      <c r="F306" s="531"/>
      <c r="G306" s="538"/>
    </row>
    <row r="307" s="516" customFormat="1" ht="15.75" spans="1:7">
      <c r="A307" s="533" t="s">
        <v>331</v>
      </c>
      <c r="B307" s="531"/>
      <c r="C307" s="529">
        <v>0</v>
      </c>
      <c r="D307" s="529">
        <v>0</v>
      </c>
      <c r="E307" s="529">
        <v>0</v>
      </c>
      <c r="F307" s="531"/>
      <c r="G307" s="538"/>
    </row>
    <row r="308" s="516" customFormat="1" ht="15.75" spans="1:7">
      <c r="A308" s="532" t="s">
        <v>332</v>
      </c>
      <c r="B308" s="531"/>
      <c r="C308" s="529">
        <v>0</v>
      </c>
      <c r="D308" s="529">
        <v>0</v>
      </c>
      <c r="E308" s="529">
        <v>0</v>
      </c>
      <c r="F308" s="531"/>
      <c r="G308" s="538"/>
    </row>
    <row r="309" s="516" customFormat="1" ht="15.75" spans="1:7">
      <c r="A309" s="532" t="s">
        <v>333</v>
      </c>
      <c r="B309" s="531">
        <v>55</v>
      </c>
      <c r="C309" s="529">
        <v>24</v>
      </c>
      <c r="D309" s="529">
        <v>54</v>
      </c>
      <c r="E309" s="529">
        <v>24</v>
      </c>
      <c r="F309" s="531">
        <f>ROUND(E309/C309*100,0)</f>
        <v>100</v>
      </c>
      <c r="G309" s="538">
        <f>E309/D309*100</f>
        <v>44.4444444444444</v>
      </c>
    </row>
    <row r="310" s="516" customFormat="1" ht="15.75" spans="1:7">
      <c r="A310" s="532" t="s">
        <v>334</v>
      </c>
      <c r="B310" s="531"/>
      <c r="C310" s="529">
        <v>0</v>
      </c>
      <c r="D310" s="529">
        <v>0</v>
      </c>
      <c r="E310" s="529">
        <v>0</v>
      </c>
      <c r="F310" s="531"/>
      <c r="G310" s="538"/>
    </row>
    <row r="311" s="516" customFormat="1" ht="15.75" spans="1:7">
      <c r="A311" s="532" t="s">
        <v>203</v>
      </c>
      <c r="B311" s="531"/>
      <c r="C311" s="529">
        <v>0</v>
      </c>
      <c r="D311" s="529">
        <v>0</v>
      </c>
      <c r="E311" s="529">
        <v>0</v>
      </c>
      <c r="F311" s="531"/>
      <c r="G311" s="538"/>
    </row>
    <row r="312" s="516" customFormat="1" ht="15.75" spans="1:7">
      <c r="A312" s="532" t="s">
        <v>171</v>
      </c>
      <c r="B312" s="531"/>
      <c r="C312" s="529"/>
      <c r="D312" s="529">
        <v>2</v>
      </c>
      <c r="E312" s="529"/>
      <c r="F312" s="531"/>
      <c r="G312" s="538">
        <f>E312/D312*100</f>
        <v>0</v>
      </c>
    </row>
    <row r="313" s="516" customFormat="1" ht="15.75" spans="1:7">
      <c r="A313" s="530" t="s">
        <v>335</v>
      </c>
      <c r="B313" s="531">
        <v>55</v>
      </c>
      <c r="C313" s="529">
        <v>72</v>
      </c>
      <c r="D313" s="529">
        <v>50</v>
      </c>
      <c r="E313" s="529">
        <v>72</v>
      </c>
      <c r="F313" s="531">
        <f>ROUND(E313/C313*100,0)</f>
        <v>100</v>
      </c>
      <c r="G313" s="538">
        <f>E313/D313*100</f>
        <v>144</v>
      </c>
    </row>
    <row r="314" s="516" customFormat="1" ht="15.75" spans="1:16373">
      <c r="A314" s="533" t="s">
        <v>336</v>
      </c>
      <c r="B314" s="531">
        <v>0</v>
      </c>
      <c r="C314" s="529">
        <v>0</v>
      </c>
      <c r="D314" s="529">
        <v>0</v>
      </c>
      <c r="E314" s="529">
        <v>0</v>
      </c>
      <c r="F314" s="531"/>
      <c r="G314" s="538"/>
      <c r="XEJ314" s="523"/>
      <c r="XEK314" s="523"/>
      <c r="XEL314" s="523"/>
      <c r="XEM314" s="523"/>
      <c r="XEN314" s="523"/>
      <c r="XEO314" s="523"/>
      <c r="XEP314" s="523"/>
      <c r="XEQ314" s="523"/>
      <c r="XER314" s="523"/>
      <c r="XES314" s="523"/>
    </row>
    <row r="315" s="516" customFormat="1" ht="15.75" spans="1:7">
      <c r="A315" s="530" t="s">
        <v>162</v>
      </c>
      <c r="B315" s="531"/>
      <c r="C315" s="529">
        <v>0</v>
      </c>
      <c r="D315" s="529">
        <v>0</v>
      </c>
      <c r="E315" s="529">
        <v>0</v>
      </c>
      <c r="F315" s="531"/>
      <c r="G315" s="538"/>
    </row>
    <row r="316" s="516" customFormat="1" ht="15.75" spans="1:7">
      <c r="A316" s="532" t="s">
        <v>163</v>
      </c>
      <c r="B316" s="531"/>
      <c r="C316" s="529">
        <v>0</v>
      </c>
      <c r="D316" s="529">
        <v>0</v>
      </c>
      <c r="E316" s="529">
        <v>0</v>
      </c>
      <c r="F316" s="531"/>
      <c r="G316" s="538"/>
    </row>
    <row r="317" s="516" customFormat="1" ht="15.75" spans="1:7">
      <c r="A317" s="532" t="s">
        <v>164</v>
      </c>
      <c r="B317" s="531"/>
      <c r="C317" s="529">
        <v>0</v>
      </c>
      <c r="D317" s="529">
        <v>0</v>
      </c>
      <c r="E317" s="529">
        <v>0</v>
      </c>
      <c r="F317" s="531"/>
      <c r="G317" s="538"/>
    </row>
    <row r="318" s="516" customFormat="1" ht="15.75" spans="1:7">
      <c r="A318" s="532" t="s">
        <v>337</v>
      </c>
      <c r="B318" s="531"/>
      <c r="C318" s="529">
        <v>0</v>
      </c>
      <c r="D318" s="529">
        <v>0</v>
      </c>
      <c r="E318" s="529">
        <v>0</v>
      </c>
      <c r="F318" s="531"/>
      <c r="G318" s="538"/>
    </row>
    <row r="319" s="516" customFormat="1" ht="15.75" spans="1:7">
      <c r="A319" s="528" t="s">
        <v>338</v>
      </c>
      <c r="B319" s="531"/>
      <c r="C319" s="529">
        <v>0</v>
      </c>
      <c r="D319" s="529">
        <v>0</v>
      </c>
      <c r="E319" s="529">
        <v>0</v>
      </c>
      <c r="F319" s="531"/>
      <c r="G319" s="538"/>
    </row>
    <row r="320" s="516" customFormat="1" ht="15.75" spans="1:7">
      <c r="A320" s="530" t="s">
        <v>339</v>
      </c>
      <c r="B320" s="531"/>
      <c r="C320" s="529">
        <v>0</v>
      </c>
      <c r="D320" s="529">
        <v>0</v>
      </c>
      <c r="E320" s="529">
        <v>0</v>
      </c>
      <c r="F320" s="531"/>
      <c r="G320" s="538"/>
    </row>
    <row r="321" s="516" customFormat="1" ht="15.75" spans="1:7">
      <c r="A321" s="530" t="s">
        <v>203</v>
      </c>
      <c r="B321" s="531"/>
      <c r="C321" s="529">
        <v>0</v>
      </c>
      <c r="D321" s="529">
        <v>0</v>
      </c>
      <c r="E321" s="529">
        <v>0</v>
      </c>
      <c r="F321" s="531"/>
      <c r="G321" s="538"/>
    </row>
    <row r="322" s="516" customFormat="1" ht="15.75" spans="1:7">
      <c r="A322" s="530" t="s">
        <v>171</v>
      </c>
      <c r="B322" s="531"/>
      <c r="C322" s="529">
        <v>0</v>
      </c>
      <c r="D322" s="529">
        <v>0</v>
      </c>
      <c r="E322" s="529">
        <v>0</v>
      </c>
      <c r="F322" s="531"/>
      <c r="G322" s="538"/>
    </row>
    <row r="323" s="516" customFormat="1" ht="15.75" spans="1:7">
      <c r="A323" s="530" t="s">
        <v>340</v>
      </c>
      <c r="B323" s="531"/>
      <c r="C323" s="529">
        <v>0</v>
      </c>
      <c r="D323" s="529">
        <v>0</v>
      </c>
      <c r="E323" s="529">
        <v>0</v>
      </c>
      <c r="F323" s="531"/>
      <c r="G323" s="538"/>
    </row>
    <row r="324" s="516" customFormat="1" ht="15.75" spans="1:7">
      <c r="A324" s="532" t="s">
        <v>341</v>
      </c>
      <c r="B324" s="531">
        <v>0</v>
      </c>
      <c r="C324" s="529">
        <v>0</v>
      </c>
      <c r="D324" s="529">
        <v>0</v>
      </c>
      <c r="E324" s="529">
        <v>0</v>
      </c>
      <c r="F324" s="531"/>
      <c r="G324" s="538"/>
    </row>
    <row r="325" s="516" customFormat="1" ht="15.75" spans="1:7">
      <c r="A325" s="532" t="s">
        <v>162</v>
      </c>
      <c r="B325" s="531"/>
      <c r="C325" s="529">
        <v>0</v>
      </c>
      <c r="D325" s="529">
        <v>0</v>
      </c>
      <c r="E325" s="529">
        <v>0</v>
      </c>
      <c r="F325" s="531"/>
      <c r="G325" s="538"/>
    </row>
    <row r="326" s="516" customFormat="1" ht="15.75" spans="1:7">
      <c r="A326" s="532" t="s">
        <v>163</v>
      </c>
      <c r="B326" s="531"/>
      <c r="C326" s="529">
        <v>0</v>
      </c>
      <c r="D326" s="529">
        <v>0</v>
      </c>
      <c r="E326" s="529">
        <v>0</v>
      </c>
      <c r="F326" s="531"/>
      <c r="G326" s="538"/>
    </row>
    <row r="327" s="516" customFormat="1" ht="15.75" spans="1:7">
      <c r="A327" s="530" t="s">
        <v>164</v>
      </c>
      <c r="B327" s="531"/>
      <c r="C327" s="529">
        <v>0</v>
      </c>
      <c r="D327" s="529">
        <v>0</v>
      </c>
      <c r="E327" s="529">
        <v>0</v>
      </c>
      <c r="F327" s="531"/>
      <c r="G327" s="538"/>
    </row>
    <row r="328" s="516" customFormat="1" ht="15.75" spans="1:7">
      <c r="A328" s="530" t="s">
        <v>342</v>
      </c>
      <c r="B328" s="531"/>
      <c r="C328" s="529">
        <v>0</v>
      </c>
      <c r="D328" s="529">
        <v>0</v>
      </c>
      <c r="E328" s="529">
        <v>0</v>
      </c>
      <c r="F328" s="531"/>
      <c r="G328" s="538"/>
    </row>
    <row r="329" s="516" customFormat="1" ht="15.75" spans="1:7">
      <c r="A329" s="530" t="s">
        <v>343</v>
      </c>
      <c r="B329" s="531"/>
      <c r="C329" s="529">
        <v>0</v>
      </c>
      <c r="D329" s="529">
        <v>0</v>
      </c>
      <c r="E329" s="529">
        <v>0</v>
      </c>
      <c r="F329" s="531"/>
      <c r="G329" s="538"/>
    </row>
    <row r="330" s="516" customFormat="1" ht="15.75" spans="1:7">
      <c r="A330" s="532" t="s">
        <v>344</v>
      </c>
      <c r="B330" s="531"/>
      <c r="C330" s="529">
        <v>0</v>
      </c>
      <c r="D330" s="529">
        <v>0</v>
      </c>
      <c r="E330" s="529">
        <v>0</v>
      </c>
      <c r="F330" s="531"/>
      <c r="G330" s="538"/>
    </row>
    <row r="331" s="516" customFormat="1" ht="15.75" spans="1:7">
      <c r="A331" s="532" t="s">
        <v>203</v>
      </c>
      <c r="B331" s="531"/>
      <c r="C331" s="529">
        <v>0</v>
      </c>
      <c r="D331" s="529">
        <v>0</v>
      </c>
      <c r="E331" s="529">
        <v>0</v>
      </c>
      <c r="F331" s="531"/>
      <c r="G331" s="538"/>
    </row>
    <row r="332" s="516" customFormat="1" ht="15.75" spans="1:7">
      <c r="A332" s="532" t="s">
        <v>171</v>
      </c>
      <c r="B332" s="531"/>
      <c r="C332" s="529">
        <v>0</v>
      </c>
      <c r="D332" s="529">
        <v>0</v>
      </c>
      <c r="E332" s="529">
        <v>0</v>
      </c>
      <c r="F332" s="531"/>
      <c r="G332" s="538"/>
    </row>
    <row r="333" s="516" customFormat="1" ht="15.75" spans="1:7">
      <c r="A333" s="532" t="s">
        <v>345</v>
      </c>
      <c r="B333" s="531"/>
      <c r="C333" s="529">
        <v>0</v>
      </c>
      <c r="D333" s="529">
        <v>0</v>
      </c>
      <c r="E333" s="529">
        <v>0</v>
      </c>
      <c r="F333" s="531"/>
      <c r="G333" s="538"/>
    </row>
    <row r="334" s="516" customFormat="1" ht="15.75" spans="1:7">
      <c r="A334" s="528" t="s">
        <v>346</v>
      </c>
      <c r="B334" s="531">
        <v>0</v>
      </c>
      <c r="C334" s="529">
        <v>0</v>
      </c>
      <c r="D334" s="529">
        <v>0</v>
      </c>
      <c r="E334" s="529">
        <v>0</v>
      </c>
      <c r="F334" s="531"/>
      <c r="G334" s="538"/>
    </row>
    <row r="335" s="516" customFormat="1" ht="15.75" spans="1:7">
      <c r="A335" s="530" t="s">
        <v>162</v>
      </c>
      <c r="B335" s="531"/>
      <c r="C335" s="529">
        <v>0</v>
      </c>
      <c r="D335" s="529">
        <v>0</v>
      </c>
      <c r="E335" s="529">
        <v>0</v>
      </c>
      <c r="F335" s="531"/>
      <c r="G335" s="538"/>
    </row>
    <row r="336" s="516" customFormat="1" ht="15.75" spans="1:7">
      <c r="A336" s="530" t="s">
        <v>163</v>
      </c>
      <c r="B336" s="531"/>
      <c r="C336" s="529">
        <v>0</v>
      </c>
      <c r="D336" s="529">
        <v>0</v>
      </c>
      <c r="E336" s="529">
        <v>0</v>
      </c>
      <c r="F336" s="531"/>
      <c r="G336" s="538"/>
    </row>
    <row r="337" s="516" customFormat="1" ht="15.75" spans="1:7">
      <c r="A337" s="533" t="s">
        <v>164</v>
      </c>
      <c r="B337" s="531"/>
      <c r="C337" s="529">
        <v>0</v>
      </c>
      <c r="D337" s="529">
        <v>0</v>
      </c>
      <c r="E337" s="529">
        <v>0</v>
      </c>
      <c r="F337" s="531"/>
      <c r="G337" s="538"/>
    </row>
    <row r="338" s="516" customFormat="1" ht="15.75" spans="1:7">
      <c r="A338" s="539" t="s">
        <v>347</v>
      </c>
      <c r="B338" s="531"/>
      <c r="C338" s="529">
        <v>0</v>
      </c>
      <c r="D338" s="529">
        <v>0</v>
      </c>
      <c r="E338" s="529">
        <v>0</v>
      </c>
      <c r="F338" s="531"/>
      <c r="G338" s="538"/>
    </row>
    <row r="339" s="516" customFormat="1" ht="15.75" spans="1:7">
      <c r="A339" s="532" t="s">
        <v>348</v>
      </c>
      <c r="B339" s="531"/>
      <c r="C339" s="529">
        <v>0</v>
      </c>
      <c r="D339" s="529">
        <v>0</v>
      </c>
      <c r="E339" s="529">
        <v>0</v>
      </c>
      <c r="F339" s="531"/>
      <c r="G339" s="538"/>
    </row>
    <row r="340" s="516" customFormat="1" ht="15.75" spans="1:7">
      <c r="A340" s="532" t="s">
        <v>171</v>
      </c>
      <c r="B340" s="531"/>
      <c r="C340" s="529">
        <v>0</v>
      </c>
      <c r="D340" s="529">
        <v>0</v>
      </c>
      <c r="E340" s="529">
        <v>0</v>
      </c>
      <c r="F340" s="531"/>
      <c r="G340" s="538"/>
    </row>
    <row r="341" s="516" customFormat="1" ht="15.75" spans="1:7">
      <c r="A341" s="530" t="s">
        <v>349</v>
      </c>
      <c r="B341" s="531"/>
      <c r="C341" s="529">
        <v>0</v>
      </c>
      <c r="D341" s="529">
        <v>0</v>
      </c>
      <c r="E341" s="529">
        <v>0</v>
      </c>
      <c r="F341" s="531"/>
      <c r="G341" s="538"/>
    </row>
    <row r="342" s="516" customFormat="1" ht="15.75" spans="1:7">
      <c r="A342" s="530" t="s">
        <v>350</v>
      </c>
      <c r="B342" s="531">
        <v>0</v>
      </c>
      <c r="C342" s="529">
        <v>0</v>
      </c>
      <c r="D342" s="529">
        <v>0</v>
      </c>
      <c r="E342" s="529">
        <v>0</v>
      </c>
      <c r="F342" s="531"/>
      <c r="G342" s="538"/>
    </row>
    <row r="343" s="516" customFormat="1" ht="15.75" spans="1:7">
      <c r="A343" s="530" t="s">
        <v>162</v>
      </c>
      <c r="B343" s="531"/>
      <c r="C343" s="529">
        <v>0</v>
      </c>
      <c r="D343" s="529">
        <v>0</v>
      </c>
      <c r="E343" s="529">
        <v>0</v>
      </c>
      <c r="F343" s="531"/>
      <c r="G343" s="538"/>
    </row>
    <row r="344" s="516" customFormat="1" ht="15.75" spans="1:7">
      <c r="A344" s="532" t="s">
        <v>163</v>
      </c>
      <c r="B344" s="531"/>
      <c r="C344" s="529">
        <v>0</v>
      </c>
      <c r="D344" s="529">
        <v>0</v>
      </c>
      <c r="E344" s="529">
        <v>0</v>
      </c>
      <c r="F344" s="531"/>
      <c r="G344" s="538"/>
    </row>
    <row r="345" s="516" customFormat="1" ht="15.75" spans="1:7">
      <c r="A345" s="530" t="s">
        <v>203</v>
      </c>
      <c r="B345" s="531"/>
      <c r="C345" s="529">
        <v>0</v>
      </c>
      <c r="D345" s="529">
        <v>0</v>
      </c>
      <c r="E345" s="529">
        <v>0</v>
      </c>
      <c r="F345" s="531"/>
      <c r="G345" s="538"/>
    </row>
    <row r="346" s="516" customFormat="1" ht="15.75" spans="1:7">
      <c r="A346" s="532" t="s">
        <v>351</v>
      </c>
      <c r="B346" s="531"/>
      <c r="C346" s="529">
        <v>0</v>
      </c>
      <c r="D346" s="529">
        <v>0</v>
      </c>
      <c r="E346" s="529">
        <v>0</v>
      </c>
      <c r="F346" s="531"/>
      <c r="G346" s="538"/>
    </row>
    <row r="347" s="516" customFormat="1" ht="15.75" spans="1:7">
      <c r="A347" s="530" t="s">
        <v>352</v>
      </c>
      <c r="B347" s="531"/>
      <c r="C347" s="529">
        <v>0</v>
      </c>
      <c r="D347" s="529">
        <v>0</v>
      </c>
      <c r="E347" s="529">
        <v>0</v>
      </c>
      <c r="F347" s="531"/>
      <c r="G347" s="538"/>
    </row>
    <row r="348" s="516" customFormat="1" spans="1:7">
      <c r="A348" s="530" t="s">
        <v>353</v>
      </c>
      <c r="B348" s="531">
        <f>SUM(B349:B350)</f>
        <v>0</v>
      </c>
      <c r="C348" s="531">
        <f>SUM(C349:C350)</f>
        <v>0</v>
      </c>
      <c r="D348" s="531">
        <v>0</v>
      </c>
      <c r="E348" s="531">
        <f>SUM(E349:E350)</f>
        <v>0</v>
      </c>
      <c r="F348" s="531"/>
      <c r="G348" s="538"/>
    </row>
    <row r="349" s="516" customFormat="1" ht="15.75" spans="1:7">
      <c r="A349" s="530" t="s">
        <v>354</v>
      </c>
      <c r="B349" s="531"/>
      <c r="C349" s="529">
        <v>0</v>
      </c>
      <c r="D349" s="529">
        <v>0</v>
      </c>
      <c r="E349" s="529">
        <v>0</v>
      </c>
      <c r="F349" s="531"/>
      <c r="G349" s="538"/>
    </row>
    <row r="350" s="516" customFormat="1" ht="15.75" spans="1:7">
      <c r="A350" s="530" t="s">
        <v>355</v>
      </c>
      <c r="B350" s="531"/>
      <c r="C350" s="529"/>
      <c r="D350" s="529"/>
      <c r="E350" s="529"/>
      <c r="F350" s="531"/>
      <c r="G350" s="538"/>
    </row>
    <row r="351" s="516" customFormat="1" ht="15.75" spans="1:16373">
      <c r="A351" s="528" t="s">
        <v>83</v>
      </c>
      <c r="B351" s="529">
        <f>B352+B357+B364+B370+B376+B380+B384+B388+B394+B401</f>
        <v>7972</v>
      </c>
      <c r="C351" s="529">
        <f>C352+C357+C364+C370+C376+C380+C384+C388+C394+C401</f>
        <v>19396</v>
      </c>
      <c r="D351" s="529">
        <v>14577</v>
      </c>
      <c r="E351" s="529">
        <f>E352+E357+E364+E370+E376+E380+E384+E388+E394+E401</f>
        <v>14708</v>
      </c>
      <c r="F351" s="531">
        <f>ROUND(E351/C351*100,0)</f>
        <v>76</v>
      </c>
      <c r="G351" s="538">
        <f>E351/D351*100</f>
        <v>100.898675996433</v>
      </c>
      <c r="XEJ351" s="523"/>
      <c r="XEK351" s="523"/>
      <c r="XEL351" s="523"/>
      <c r="XEM351" s="523"/>
      <c r="XEN351" s="523"/>
      <c r="XEO351" s="523"/>
      <c r="XEP351" s="523"/>
      <c r="XEQ351" s="523"/>
      <c r="XER351" s="523"/>
      <c r="XES351" s="523"/>
    </row>
    <row r="352" s="516" customFormat="1" spans="1:7">
      <c r="A352" s="532" t="s">
        <v>356</v>
      </c>
      <c r="B352" s="531">
        <f>SUM(B353:B356)</f>
        <v>40</v>
      </c>
      <c r="C352" s="531">
        <f>SUM(C353:C356)</f>
        <v>1533</v>
      </c>
      <c r="D352" s="531">
        <v>72</v>
      </c>
      <c r="E352" s="531">
        <f>SUM(E353:E356)</f>
        <v>42</v>
      </c>
      <c r="F352" s="531">
        <f>ROUND(E352/C352*100,0)</f>
        <v>3</v>
      </c>
      <c r="G352" s="538">
        <f>E352/D352*100</f>
        <v>58.3333333333333</v>
      </c>
    </row>
    <row r="353" s="516" customFormat="1" ht="15.75" spans="1:7">
      <c r="A353" s="530" t="s">
        <v>162</v>
      </c>
      <c r="B353" s="531"/>
      <c r="C353" s="529">
        <v>0</v>
      </c>
      <c r="D353" s="529">
        <v>0</v>
      </c>
      <c r="E353" s="529">
        <v>0</v>
      </c>
      <c r="F353" s="531"/>
      <c r="G353" s="538"/>
    </row>
    <row r="354" s="516" customFormat="1" ht="15.75" spans="1:7">
      <c r="A354" s="530" t="s">
        <v>163</v>
      </c>
      <c r="B354" s="531"/>
      <c r="C354" s="529"/>
      <c r="D354" s="529">
        <v>66</v>
      </c>
      <c r="E354" s="529"/>
      <c r="F354" s="531"/>
      <c r="G354" s="538">
        <f>E354/D354*100</f>
        <v>0</v>
      </c>
    </row>
    <row r="355" s="516" customFormat="1" ht="15.75" spans="1:7">
      <c r="A355" s="530" t="s">
        <v>164</v>
      </c>
      <c r="B355" s="531"/>
      <c r="C355" s="529">
        <v>0</v>
      </c>
      <c r="D355" s="529">
        <v>0</v>
      </c>
      <c r="E355" s="529">
        <v>0</v>
      </c>
      <c r="F355" s="531"/>
      <c r="G355" s="538"/>
    </row>
    <row r="356" s="516" customFormat="1" ht="15.75" spans="1:7">
      <c r="A356" s="539" t="s">
        <v>357</v>
      </c>
      <c r="B356" s="531">
        <v>40</v>
      </c>
      <c r="C356" s="529">
        <f>1491+42</f>
        <v>1533</v>
      </c>
      <c r="D356" s="529">
        <v>6</v>
      </c>
      <c r="E356" s="529">
        <v>42</v>
      </c>
      <c r="F356" s="531">
        <f t="shared" ref="F356:F364" si="1">ROUND(E356/C356*100,0)</f>
        <v>3</v>
      </c>
      <c r="G356" s="538">
        <f>E356/D356*100</f>
        <v>700</v>
      </c>
    </row>
    <row r="357" s="516" customFormat="1" spans="1:16373">
      <c r="A357" s="530" t="s">
        <v>358</v>
      </c>
      <c r="B357" s="531">
        <f>SUM(B358:B363)</f>
        <v>7804</v>
      </c>
      <c r="C357" s="531">
        <f>SUM(C358:C363)</f>
        <v>17741</v>
      </c>
      <c r="D357" s="531">
        <v>7998</v>
      </c>
      <c r="E357" s="531">
        <f>SUM(E358:E363)</f>
        <v>14544</v>
      </c>
      <c r="F357" s="531">
        <f t="shared" si="1"/>
        <v>82</v>
      </c>
      <c r="G357" s="538">
        <f>E357/D357*100</f>
        <v>181.845461365341</v>
      </c>
      <c r="XEJ357" s="523"/>
      <c r="XEK357" s="523"/>
      <c r="XEL357" s="523"/>
      <c r="XEM357" s="523"/>
      <c r="XEN357" s="523"/>
      <c r="XEO357" s="523"/>
      <c r="XEP357" s="523"/>
      <c r="XEQ357" s="523"/>
      <c r="XER357" s="523"/>
      <c r="XES357" s="523"/>
    </row>
    <row r="358" s="516" customFormat="1" ht="15.75" spans="1:7">
      <c r="A358" s="530" t="s">
        <v>359</v>
      </c>
      <c r="B358" s="531">
        <v>1700</v>
      </c>
      <c r="C358" s="529">
        <f>441+1225</f>
        <v>1666</v>
      </c>
      <c r="D358" s="529">
        <v>1245</v>
      </c>
      <c r="E358" s="529">
        <v>1225</v>
      </c>
      <c r="F358" s="531">
        <f t="shared" si="1"/>
        <v>74</v>
      </c>
      <c r="G358" s="538">
        <f>E358/D358*100</f>
        <v>98.3935742971888</v>
      </c>
    </row>
    <row r="359" s="516" customFormat="1" ht="14" customHeight="1" spans="1:7">
      <c r="A359" s="530" t="s">
        <v>360</v>
      </c>
      <c r="B359" s="531">
        <v>4923</v>
      </c>
      <c r="C359" s="529">
        <f>298+8297</f>
        <v>8595</v>
      </c>
      <c r="D359" s="529">
        <v>5725</v>
      </c>
      <c r="E359" s="529">
        <v>8297</v>
      </c>
      <c r="F359" s="531">
        <f t="shared" si="1"/>
        <v>97</v>
      </c>
      <c r="G359" s="538">
        <f>E359/D359*100</f>
        <v>144.92576419214</v>
      </c>
    </row>
    <row r="360" s="516" customFormat="1" ht="15.75" spans="1:7">
      <c r="A360" s="532" t="s">
        <v>361</v>
      </c>
      <c r="B360" s="531">
        <v>1036</v>
      </c>
      <c r="C360" s="529">
        <f>586+867</f>
        <v>1453</v>
      </c>
      <c r="D360" s="529">
        <v>663</v>
      </c>
      <c r="E360" s="529">
        <v>867</v>
      </c>
      <c r="F360" s="531">
        <f t="shared" si="1"/>
        <v>60</v>
      </c>
      <c r="G360" s="538">
        <f>E360/D360*100</f>
        <v>130.769230769231</v>
      </c>
    </row>
    <row r="361" s="516" customFormat="1" ht="15.75" spans="1:7">
      <c r="A361" s="532" t="s">
        <v>362</v>
      </c>
      <c r="B361" s="531">
        <v>5</v>
      </c>
      <c r="C361" s="529">
        <v>2</v>
      </c>
      <c r="D361" s="529">
        <v>0</v>
      </c>
      <c r="E361" s="529">
        <v>2</v>
      </c>
      <c r="F361" s="531">
        <f t="shared" si="1"/>
        <v>100</v>
      </c>
      <c r="G361" s="538"/>
    </row>
    <row r="362" s="516" customFormat="1" ht="15.75" spans="1:7">
      <c r="A362" s="532" t="s">
        <v>363</v>
      </c>
      <c r="B362" s="531">
        <v>5</v>
      </c>
      <c r="C362" s="529">
        <v>2</v>
      </c>
      <c r="D362" s="529">
        <v>0</v>
      </c>
      <c r="E362" s="529">
        <v>2</v>
      </c>
      <c r="F362" s="531">
        <f t="shared" si="1"/>
        <v>100</v>
      </c>
      <c r="G362" s="538"/>
    </row>
    <row r="363" s="516" customFormat="1" ht="15.75" spans="1:7">
      <c r="A363" s="530" t="s">
        <v>364</v>
      </c>
      <c r="B363" s="531">
        <v>135</v>
      </c>
      <c r="C363" s="529">
        <f>1872+4151</f>
        <v>6023</v>
      </c>
      <c r="D363" s="529">
        <v>365</v>
      </c>
      <c r="E363" s="529">
        <v>4151</v>
      </c>
      <c r="F363" s="531">
        <f t="shared" si="1"/>
        <v>69</v>
      </c>
      <c r="G363" s="538">
        <f>E363/D363*100</f>
        <v>1137.2602739726</v>
      </c>
    </row>
    <row r="364" s="516" customFormat="1" spans="1:16373">
      <c r="A364" s="530" t="s">
        <v>365</v>
      </c>
      <c r="B364" s="531">
        <f>SUM(B365:B369)</f>
        <v>0</v>
      </c>
      <c r="C364" s="531">
        <f>SUM(C365:C369)</f>
        <v>5</v>
      </c>
      <c r="D364" s="531">
        <v>5190</v>
      </c>
      <c r="E364" s="531">
        <f>SUM(E365:E369)</f>
        <v>5</v>
      </c>
      <c r="F364" s="531">
        <f t="shared" si="1"/>
        <v>100</v>
      </c>
      <c r="G364" s="538">
        <f>E364/D364*100</f>
        <v>0.0963391136801541</v>
      </c>
      <c r="XEJ364" s="523"/>
      <c r="XEK364" s="523"/>
      <c r="XEL364" s="523"/>
      <c r="XEM364" s="523"/>
      <c r="XEN364" s="523"/>
      <c r="XEO364" s="523"/>
      <c r="XEP364" s="523"/>
      <c r="XEQ364" s="523"/>
      <c r="XER364" s="523"/>
      <c r="XES364" s="523"/>
    </row>
    <row r="365" s="516" customFormat="1" ht="15.75" spans="1:7">
      <c r="A365" s="530" t="s">
        <v>366</v>
      </c>
      <c r="B365" s="531"/>
      <c r="C365" s="529">
        <v>0</v>
      </c>
      <c r="D365" s="529">
        <v>0</v>
      </c>
      <c r="E365" s="529">
        <v>0</v>
      </c>
      <c r="F365" s="531"/>
      <c r="G365" s="538"/>
    </row>
    <row r="366" s="516" customFormat="1" ht="15.75" spans="1:7">
      <c r="A366" s="530" t="s">
        <v>367</v>
      </c>
      <c r="B366" s="531"/>
      <c r="C366" s="529"/>
      <c r="D366" s="529"/>
      <c r="E366" s="529"/>
      <c r="F366" s="531"/>
      <c r="G366" s="538"/>
    </row>
    <row r="367" s="516" customFormat="1" ht="15.75" spans="1:7">
      <c r="A367" s="530" t="s">
        <v>368</v>
      </c>
      <c r="B367" s="531"/>
      <c r="C367" s="529">
        <v>0</v>
      </c>
      <c r="D367" s="529">
        <v>0</v>
      </c>
      <c r="E367" s="529">
        <v>0</v>
      </c>
      <c r="F367" s="531"/>
      <c r="G367" s="538"/>
    </row>
    <row r="368" s="516" customFormat="1" ht="15.75" spans="1:7">
      <c r="A368" s="532" t="s">
        <v>369</v>
      </c>
      <c r="B368" s="531"/>
      <c r="C368" s="529"/>
      <c r="D368" s="529">
        <v>5190</v>
      </c>
      <c r="E368" s="529"/>
      <c r="F368" s="531"/>
      <c r="G368" s="538">
        <f>E368/D368*100</f>
        <v>0</v>
      </c>
    </row>
    <row r="369" s="516" customFormat="1" ht="15.75" spans="1:7">
      <c r="A369" s="532" t="s">
        <v>370</v>
      </c>
      <c r="B369" s="531"/>
      <c r="C369" s="529">
        <v>5</v>
      </c>
      <c r="D369" s="529">
        <v>0</v>
      </c>
      <c r="E369" s="529">
        <v>5</v>
      </c>
      <c r="F369" s="531">
        <f>ROUND(E369/C369*100,0)</f>
        <v>100</v>
      </c>
      <c r="G369" s="538"/>
    </row>
    <row r="370" s="516" customFormat="1" ht="15.75" spans="1:16373">
      <c r="A370" s="528" t="s">
        <v>371</v>
      </c>
      <c r="B370" s="531">
        <v>0</v>
      </c>
      <c r="C370" s="529">
        <f>SUM(C371:C375)</f>
        <v>0</v>
      </c>
      <c r="D370" s="529">
        <v>0</v>
      </c>
      <c r="E370" s="529">
        <f>SUM(E371:E375)</f>
        <v>0</v>
      </c>
      <c r="F370" s="531"/>
      <c r="G370" s="538"/>
      <c r="XEJ370" s="523"/>
      <c r="XEK370" s="523"/>
      <c r="XEL370" s="523"/>
      <c r="XEM370" s="523"/>
      <c r="XEN370" s="523"/>
      <c r="XEO370" s="523"/>
      <c r="XEP370" s="523"/>
      <c r="XEQ370" s="523"/>
      <c r="XER370" s="523"/>
      <c r="XES370" s="523"/>
    </row>
    <row r="371" s="516" customFormat="1" ht="15.75" spans="1:7">
      <c r="A371" s="530" t="s">
        <v>372</v>
      </c>
      <c r="B371" s="531"/>
      <c r="C371" s="529"/>
      <c r="D371" s="529"/>
      <c r="E371" s="529"/>
      <c r="F371" s="531"/>
      <c r="G371" s="538"/>
    </row>
    <row r="372" s="516" customFormat="1" ht="15.75" spans="1:7">
      <c r="A372" s="530" t="s">
        <v>373</v>
      </c>
      <c r="B372" s="531"/>
      <c r="C372" s="529"/>
      <c r="D372" s="529"/>
      <c r="E372" s="529"/>
      <c r="F372" s="531"/>
      <c r="G372" s="538"/>
    </row>
    <row r="373" s="516" customFormat="1" ht="15.75" spans="1:7">
      <c r="A373" s="530" t="s">
        <v>374</v>
      </c>
      <c r="B373" s="531"/>
      <c r="C373" s="529"/>
      <c r="D373" s="529"/>
      <c r="E373" s="529"/>
      <c r="F373" s="531"/>
      <c r="G373" s="538"/>
    </row>
    <row r="374" s="516" customFormat="1" ht="15.75" spans="1:7">
      <c r="A374" s="532" t="s">
        <v>375</v>
      </c>
      <c r="B374" s="531"/>
      <c r="C374" s="529"/>
      <c r="D374" s="529"/>
      <c r="E374" s="529"/>
      <c r="F374" s="531"/>
      <c r="G374" s="538"/>
    </row>
    <row r="375" s="516" customFormat="1" ht="15.75" spans="1:7">
      <c r="A375" s="532" t="s">
        <v>376</v>
      </c>
      <c r="B375" s="531"/>
      <c r="C375" s="529"/>
      <c r="D375" s="529"/>
      <c r="E375" s="529"/>
      <c r="F375" s="531"/>
      <c r="G375" s="538"/>
    </row>
    <row r="376" s="516" customFormat="1" ht="15.75" spans="1:7">
      <c r="A376" s="532" t="s">
        <v>377</v>
      </c>
      <c r="B376" s="531">
        <v>0</v>
      </c>
      <c r="C376" s="529">
        <f>SUM(C377:C379)</f>
        <v>0</v>
      </c>
      <c r="D376" s="529">
        <v>0</v>
      </c>
      <c r="E376" s="529">
        <f>SUM(E377:E379)</f>
        <v>0</v>
      </c>
      <c r="F376" s="531"/>
      <c r="G376" s="538"/>
    </row>
    <row r="377" s="516" customFormat="1" ht="15.75" spans="1:7">
      <c r="A377" s="530" t="s">
        <v>378</v>
      </c>
      <c r="B377" s="531"/>
      <c r="C377" s="529"/>
      <c r="D377" s="529"/>
      <c r="E377" s="529"/>
      <c r="F377" s="531"/>
      <c r="G377" s="538"/>
    </row>
    <row r="378" s="516" customFormat="1" ht="15.75" spans="1:7">
      <c r="A378" s="530" t="s">
        <v>379</v>
      </c>
      <c r="B378" s="531"/>
      <c r="C378" s="529"/>
      <c r="D378" s="529"/>
      <c r="E378" s="529"/>
      <c r="F378" s="531"/>
      <c r="G378" s="538"/>
    </row>
    <row r="379" s="516" customFormat="1" ht="15.75" spans="1:7">
      <c r="A379" s="530" t="s">
        <v>380</v>
      </c>
      <c r="B379" s="531"/>
      <c r="C379" s="529"/>
      <c r="D379" s="529"/>
      <c r="E379" s="529"/>
      <c r="F379" s="531"/>
      <c r="G379" s="538"/>
    </row>
    <row r="380" s="516" customFormat="1" ht="15.75" spans="1:7">
      <c r="A380" s="532" t="s">
        <v>381</v>
      </c>
      <c r="B380" s="531">
        <v>0</v>
      </c>
      <c r="C380" s="529">
        <f>SUM(C381:C383)</f>
        <v>0</v>
      </c>
      <c r="D380" s="529">
        <v>0</v>
      </c>
      <c r="E380" s="529">
        <f>SUM(E381:E383)</f>
        <v>0</v>
      </c>
      <c r="F380" s="531"/>
      <c r="G380" s="538"/>
    </row>
    <row r="381" s="516" customFormat="1" ht="15.75" spans="1:7">
      <c r="A381" s="532" t="s">
        <v>382</v>
      </c>
      <c r="B381" s="531"/>
      <c r="C381" s="529"/>
      <c r="D381" s="529"/>
      <c r="E381" s="529"/>
      <c r="F381" s="531"/>
      <c r="G381" s="538"/>
    </row>
    <row r="382" s="516" customFormat="1" ht="15.75" spans="1:7">
      <c r="A382" s="532" t="s">
        <v>383</v>
      </c>
      <c r="B382" s="531"/>
      <c r="C382" s="529"/>
      <c r="D382" s="529"/>
      <c r="E382" s="529"/>
      <c r="F382" s="531"/>
      <c r="G382" s="538"/>
    </row>
    <row r="383" s="516" customFormat="1" ht="15.75" spans="1:7">
      <c r="A383" s="528" t="s">
        <v>384</v>
      </c>
      <c r="B383" s="531"/>
      <c r="C383" s="529"/>
      <c r="D383" s="529"/>
      <c r="E383" s="529"/>
      <c r="F383" s="531"/>
      <c r="G383" s="538"/>
    </row>
    <row r="384" s="516" customFormat="1" ht="15.75" spans="1:7">
      <c r="A384" s="530" t="s">
        <v>385</v>
      </c>
      <c r="B384" s="531">
        <v>0</v>
      </c>
      <c r="C384" s="529">
        <f>SUM(C385:C387)</f>
        <v>0</v>
      </c>
      <c r="D384" s="529">
        <v>0</v>
      </c>
      <c r="E384" s="529">
        <f>SUM(E385:E387)</f>
        <v>0</v>
      </c>
      <c r="F384" s="531"/>
      <c r="G384" s="538"/>
    </row>
    <row r="385" s="516" customFormat="1" ht="15.75" spans="1:7">
      <c r="A385" s="530" t="s">
        <v>386</v>
      </c>
      <c r="B385" s="531"/>
      <c r="C385" s="529"/>
      <c r="D385" s="529"/>
      <c r="E385" s="529"/>
      <c r="F385" s="531"/>
      <c r="G385" s="538"/>
    </row>
    <row r="386" s="516" customFormat="1" ht="15.75" spans="1:7">
      <c r="A386" s="530" t="s">
        <v>387</v>
      </c>
      <c r="B386" s="531"/>
      <c r="C386" s="529"/>
      <c r="D386" s="529"/>
      <c r="E386" s="529"/>
      <c r="F386" s="531"/>
      <c r="G386" s="538"/>
    </row>
    <row r="387" s="516" customFormat="1" ht="15.75" spans="1:7">
      <c r="A387" s="532" t="s">
        <v>388</v>
      </c>
      <c r="B387" s="531"/>
      <c r="C387" s="529"/>
      <c r="D387" s="529"/>
      <c r="E387" s="529"/>
      <c r="F387" s="531"/>
      <c r="G387" s="538"/>
    </row>
    <row r="388" s="516" customFormat="1" ht="15.75" spans="1:7">
      <c r="A388" s="532" t="s">
        <v>389</v>
      </c>
      <c r="B388" s="531">
        <v>0</v>
      </c>
      <c r="C388" s="529">
        <f>SUM(C389:C393)</f>
        <v>0</v>
      </c>
      <c r="D388" s="529">
        <v>0</v>
      </c>
      <c r="E388" s="529">
        <f>SUM(E389:E393)</f>
        <v>0</v>
      </c>
      <c r="F388" s="531"/>
      <c r="G388" s="538"/>
    </row>
    <row r="389" s="516" customFormat="1" ht="15.75" spans="1:7">
      <c r="A389" s="532" t="s">
        <v>390</v>
      </c>
      <c r="B389" s="531"/>
      <c r="C389" s="529"/>
      <c r="D389" s="529"/>
      <c r="E389" s="529"/>
      <c r="F389" s="531"/>
      <c r="G389" s="538"/>
    </row>
    <row r="390" s="516" customFormat="1" ht="15.75" spans="1:7">
      <c r="A390" s="530" t="s">
        <v>391</v>
      </c>
      <c r="B390" s="531"/>
      <c r="C390" s="529"/>
      <c r="D390" s="529"/>
      <c r="E390" s="529"/>
      <c r="F390" s="531"/>
      <c r="G390" s="538"/>
    </row>
    <row r="391" s="516" customFormat="1" ht="15.75" spans="1:7">
      <c r="A391" s="530" t="s">
        <v>392</v>
      </c>
      <c r="B391" s="531"/>
      <c r="C391" s="529"/>
      <c r="D391" s="529"/>
      <c r="E391" s="529"/>
      <c r="F391" s="531"/>
      <c r="G391" s="538"/>
    </row>
    <row r="392" s="516" customFormat="1" ht="15.75" spans="1:7">
      <c r="A392" s="530" t="s">
        <v>393</v>
      </c>
      <c r="B392" s="531"/>
      <c r="C392" s="529"/>
      <c r="D392" s="529"/>
      <c r="E392" s="529"/>
      <c r="F392" s="531"/>
      <c r="G392" s="538"/>
    </row>
    <row r="393" s="516" customFormat="1" ht="15.75" spans="1:7">
      <c r="A393" s="530" t="s">
        <v>394</v>
      </c>
      <c r="B393" s="531"/>
      <c r="C393" s="529"/>
      <c r="D393" s="529"/>
      <c r="E393" s="529"/>
      <c r="F393" s="531"/>
      <c r="G393" s="538"/>
    </row>
    <row r="394" s="516" customFormat="1" spans="1:16373">
      <c r="A394" s="530" t="s">
        <v>395</v>
      </c>
      <c r="B394" s="531">
        <f>SUM(B395:B400)</f>
        <v>0</v>
      </c>
      <c r="C394" s="531">
        <f>SUM(C395:C400)</f>
        <v>0</v>
      </c>
      <c r="D394" s="531">
        <v>1154</v>
      </c>
      <c r="E394" s="531">
        <f>SUM(E395:E400)</f>
        <v>0</v>
      </c>
      <c r="F394" s="531"/>
      <c r="G394" s="538">
        <f>E394/D394*100</f>
        <v>0</v>
      </c>
      <c r="XEJ394" s="523"/>
      <c r="XEK394" s="523"/>
      <c r="XEL394" s="523"/>
      <c r="XEM394" s="523"/>
      <c r="XEN394" s="523"/>
      <c r="XEO394" s="523"/>
      <c r="XEP394" s="523"/>
      <c r="XEQ394" s="523"/>
      <c r="XER394" s="523"/>
      <c r="XES394" s="523"/>
    </row>
    <row r="395" s="516" customFormat="1" ht="15.75" spans="1:7">
      <c r="A395" s="532" t="s">
        <v>396</v>
      </c>
      <c r="B395" s="531"/>
      <c r="C395" s="529"/>
      <c r="D395" s="529"/>
      <c r="E395" s="529"/>
      <c r="F395" s="531"/>
      <c r="G395" s="538"/>
    </row>
    <row r="396" s="516" customFormat="1" ht="15.75" spans="1:7">
      <c r="A396" s="532" t="s">
        <v>397</v>
      </c>
      <c r="B396" s="531"/>
      <c r="C396" s="529">
        <v>0</v>
      </c>
      <c r="D396" s="529">
        <v>0</v>
      </c>
      <c r="E396" s="529">
        <v>0</v>
      </c>
      <c r="F396" s="531"/>
      <c r="G396" s="538"/>
    </row>
    <row r="397" s="516" customFormat="1" ht="15.75" spans="1:7">
      <c r="A397" s="532" t="s">
        <v>398</v>
      </c>
      <c r="B397" s="531"/>
      <c r="C397" s="529"/>
      <c r="D397" s="529">
        <v>1154</v>
      </c>
      <c r="E397" s="529"/>
      <c r="F397" s="531"/>
      <c r="G397" s="538">
        <f>E397/D397*100</f>
        <v>0</v>
      </c>
    </row>
    <row r="398" s="516" customFormat="1" ht="15.75" spans="1:7">
      <c r="A398" s="528" t="s">
        <v>399</v>
      </c>
      <c r="B398" s="531"/>
      <c r="C398" s="529">
        <v>0</v>
      </c>
      <c r="D398" s="529">
        <v>0</v>
      </c>
      <c r="E398" s="529">
        <v>0</v>
      </c>
      <c r="F398" s="531"/>
      <c r="G398" s="538"/>
    </row>
    <row r="399" s="516" customFormat="1" ht="15.75" spans="1:7">
      <c r="A399" s="530" t="s">
        <v>400</v>
      </c>
      <c r="B399" s="531"/>
      <c r="C399" s="529">
        <v>0</v>
      </c>
      <c r="D399" s="529">
        <v>0</v>
      </c>
      <c r="E399" s="529">
        <v>0</v>
      </c>
      <c r="F399" s="531"/>
      <c r="G399" s="538"/>
    </row>
    <row r="400" s="516" customFormat="1" ht="15.75" spans="1:7">
      <c r="A400" s="530" t="s">
        <v>401</v>
      </c>
      <c r="B400" s="531"/>
      <c r="C400" s="529"/>
      <c r="D400" s="529"/>
      <c r="E400" s="529"/>
      <c r="F400" s="531"/>
      <c r="G400" s="538"/>
    </row>
    <row r="401" s="516" customFormat="1" ht="15.75" spans="1:16373">
      <c r="A401" s="530" t="s">
        <v>402</v>
      </c>
      <c r="B401" s="531">
        <v>128</v>
      </c>
      <c r="C401" s="529">
        <v>117</v>
      </c>
      <c r="D401" s="529">
        <v>163</v>
      </c>
      <c r="E401" s="529">
        <v>117</v>
      </c>
      <c r="F401" s="531">
        <f>ROUND(E401/C401*100,0)</f>
        <v>100</v>
      </c>
      <c r="G401" s="538">
        <f>E401/D401*100</f>
        <v>71.7791411042945</v>
      </c>
      <c r="XEJ401" s="523"/>
      <c r="XEK401" s="523"/>
      <c r="XEL401" s="523"/>
      <c r="XEM401" s="523"/>
      <c r="XEN401" s="523"/>
      <c r="XEO401" s="523"/>
      <c r="XEP401" s="523"/>
      <c r="XEQ401" s="523"/>
      <c r="XER401" s="523"/>
      <c r="XES401" s="523"/>
    </row>
    <row r="402" s="516" customFormat="1" ht="15.75" spans="1:7">
      <c r="A402" s="528" t="s">
        <v>84</v>
      </c>
      <c r="B402" s="529">
        <f>B403+B408+B417+B423+B428+B433+B438+B445+B449+B453</f>
        <v>1165</v>
      </c>
      <c r="C402" s="529">
        <f>C403+C408+C417+C423+C428+C433+C438+C445+C449+C453</f>
        <v>1983</v>
      </c>
      <c r="D402" s="529">
        <v>1241</v>
      </c>
      <c r="E402" s="529">
        <f>E403+E408+E417+E423+E428+E433+E438+E445+E449+E453</f>
        <v>1983</v>
      </c>
      <c r="F402" s="531">
        <f>ROUND(E402/C402*100,0)</f>
        <v>100</v>
      </c>
      <c r="G402" s="538">
        <f>E402/D402*100</f>
        <v>159.790491539081</v>
      </c>
    </row>
    <row r="403" s="516" customFormat="1" spans="1:16373">
      <c r="A403" s="532" t="s">
        <v>403</v>
      </c>
      <c r="B403" s="531">
        <f>SUM(B404:B407)</f>
        <v>26</v>
      </c>
      <c r="C403" s="531">
        <f>SUM(C404:C407)</f>
        <v>25</v>
      </c>
      <c r="D403" s="531">
        <v>49</v>
      </c>
      <c r="E403" s="531">
        <f>SUM(E404:E407)</f>
        <v>25</v>
      </c>
      <c r="F403" s="531">
        <f>ROUND(E403/C403*100,0)</f>
        <v>100</v>
      </c>
      <c r="G403" s="538">
        <f>E403/D403*100</f>
        <v>51.0204081632653</v>
      </c>
      <c r="XEJ403" s="523"/>
      <c r="XEK403" s="523"/>
      <c r="XEL403" s="523"/>
      <c r="XEM403" s="523"/>
      <c r="XEN403" s="523"/>
      <c r="XEO403" s="523"/>
      <c r="XEP403" s="523"/>
      <c r="XEQ403" s="523"/>
      <c r="XER403" s="523"/>
      <c r="XES403" s="523"/>
    </row>
    <row r="404" s="516" customFormat="1" ht="15.75" spans="1:16373">
      <c r="A404" s="530" t="s">
        <v>162</v>
      </c>
      <c r="B404" s="531">
        <v>26</v>
      </c>
      <c r="C404" s="529">
        <v>25</v>
      </c>
      <c r="D404" s="529">
        <v>49</v>
      </c>
      <c r="E404" s="529">
        <v>25</v>
      </c>
      <c r="F404" s="531">
        <f>ROUND(E404/C404*100,0)</f>
        <v>100</v>
      </c>
      <c r="G404" s="538">
        <f>E404/D404*100</f>
        <v>51.0204081632653</v>
      </c>
      <c r="XEJ404" s="523"/>
      <c r="XEK404" s="523"/>
      <c r="XEL404" s="523"/>
      <c r="XEM404" s="523"/>
      <c r="XEN404" s="523"/>
      <c r="XEO404" s="523"/>
      <c r="XEP404" s="523"/>
      <c r="XEQ404" s="523"/>
      <c r="XER404" s="523"/>
      <c r="XES404" s="523"/>
    </row>
    <row r="405" s="516" customFormat="1" ht="15.75" spans="1:7">
      <c r="A405" s="530" t="s">
        <v>163</v>
      </c>
      <c r="B405" s="531">
        <v>0</v>
      </c>
      <c r="C405" s="529"/>
      <c r="D405" s="529"/>
      <c r="E405" s="529"/>
      <c r="F405" s="531"/>
      <c r="G405" s="538"/>
    </row>
    <row r="406" s="516" customFormat="1" ht="15.75" spans="1:7">
      <c r="A406" s="530" t="s">
        <v>164</v>
      </c>
      <c r="B406" s="531"/>
      <c r="C406" s="529">
        <v>0</v>
      </c>
      <c r="D406" s="529">
        <v>0</v>
      </c>
      <c r="E406" s="529">
        <v>0</v>
      </c>
      <c r="F406" s="531"/>
      <c r="G406" s="538"/>
    </row>
    <row r="407" s="516" customFormat="1" ht="15.75" spans="1:7">
      <c r="A407" s="532" t="s">
        <v>404</v>
      </c>
      <c r="B407" s="531"/>
      <c r="C407" s="529"/>
      <c r="D407" s="529"/>
      <c r="E407" s="529"/>
      <c r="F407" s="531"/>
      <c r="G407" s="538"/>
    </row>
    <row r="408" s="516" customFormat="1" ht="15.75" spans="1:7">
      <c r="A408" s="530" t="s">
        <v>405</v>
      </c>
      <c r="B408" s="531">
        <v>0</v>
      </c>
      <c r="C408" s="529">
        <f>SUM(C409:C416)</f>
        <v>3</v>
      </c>
      <c r="D408" s="529">
        <v>0</v>
      </c>
      <c r="E408" s="529">
        <f>SUM(E409:E416)</f>
        <v>3</v>
      </c>
      <c r="F408" s="531">
        <f>ROUND(E408/C408*100,0)</f>
        <v>100</v>
      </c>
      <c r="G408" s="538"/>
    </row>
    <row r="409" s="516" customFormat="1" ht="15.75" spans="1:7">
      <c r="A409" s="530" t="s">
        <v>406</v>
      </c>
      <c r="B409" s="531"/>
      <c r="C409" s="529">
        <v>0</v>
      </c>
      <c r="D409" s="529">
        <v>0</v>
      </c>
      <c r="E409" s="529">
        <v>0</v>
      </c>
      <c r="F409" s="531"/>
      <c r="G409" s="538"/>
    </row>
    <row r="410" s="516" customFormat="1" ht="15.75" spans="1:7">
      <c r="A410" s="528" t="s">
        <v>407</v>
      </c>
      <c r="B410" s="531"/>
      <c r="C410" s="529">
        <v>0</v>
      </c>
      <c r="D410" s="529">
        <v>0</v>
      </c>
      <c r="E410" s="529">
        <v>0</v>
      </c>
      <c r="F410" s="531"/>
      <c r="G410" s="538"/>
    </row>
    <row r="411" s="516" customFormat="1" ht="15.75" spans="1:7">
      <c r="A411" s="530" t="s">
        <v>408</v>
      </c>
      <c r="B411" s="531"/>
      <c r="C411" s="529">
        <v>0</v>
      </c>
      <c r="D411" s="529">
        <v>0</v>
      </c>
      <c r="E411" s="529">
        <v>0</v>
      </c>
      <c r="F411" s="531"/>
      <c r="G411" s="538"/>
    </row>
    <row r="412" s="516" customFormat="1" ht="15.75" spans="1:7">
      <c r="A412" s="530" t="s">
        <v>409</v>
      </c>
      <c r="B412" s="531"/>
      <c r="C412" s="529">
        <v>0</v>
      </c>
      <c r="D412" s="529">
        <v>0</v>
      </c>
      <c r="E412" s="529">
        <v>0</v>
      </c>
      <c r="F412" s="531"/>
      <c r="G412" s="538"/>
    </row>
    <row r="413" s="516" customFormat="1" ht="15.75" spans="1:7">
      <c r="A413" s="530" t="s">
        <v>410</v>
      </c>
      <c r="B413" s="531"/>
      <c r="C413" s="529">
        <v>0</v>
      </c>
      <c r="D413" s="529">
        <v>0</v>
      </c>
      <c r="E413" s="529">
        <v>0</v>
      </c>
      <c r="F413" s="531"/>
      <c r="G413" s="538"/>
    </row>
    <row r="414" s="516" customFormat="1" ht="15.75" spans="1:7">
      <c r="A414" s="532" t="s">
        <v>411</v>
      </c>
      <c r="B414" s="531"/>
      <c r="C414" s="529">
        <v>0</v>
      </c>
      <c r="D414" s="529">
        <v>0</v>
      </c>
      <c r="E414" s="529">
        <v>0</v>
      </c>
      <c r="F414" s="531"/>
      <c r="G414" s="538"/>
    </row>
    <row r="415" s="516" customFormat="1" ht="15.75" spans="1:7">
      <c r="A415" s="532" t="s">
        <v>412</v>
      </c>
      <c r="B415" s="531"/>
      <c r="C415" s="529">
        <v>0</v>
      </c>
      <c r="D415" s="529">
        <v>0</v>
      </c>
      <c r="E415" s="529">
        <v>0</v>
      </c>
      <c r="F415" s="531"/>
      <c r="G415" s="538"/>
    </row>
    <row r="416" s="516" customFormat="1" ht="15.75" spans="1:7">
      <c r="A416" s="532" t="s">
        <v>413</v>
      </c>
      <c r="B416" s="531"/>
      <c r="C416" s="529">
        <v>3</v>
      </c>
      <c r="D416" s="529">
        <v>0</v>
      </c>
      <c r="E416" s="529">
        <v>3</v>
      </c>
      <c r="F416" s="531">
        <f>ROUND(E416/C416*100,0)</f>
        <v>100</v>
      </c>
      <c r="G416" s="538"/>
    </row>
    <row r="417" s="516" customFormat="1" ht="15.75" spans="1:7">
      <c r="A417" s="532" t="s">
        <v>414</v>
      </c>
      <c r="B417" s="531">
        <v>0</v>
      </c>
      <c r="C417" s="529">
        <v>0</v>
      </c>
      <c r="D417" s="529">
        <v>0</v>
      </c>
      <c r="E417" s="529">
        <v>0</v>
      </c>
      <c r="F417" s="531"/>
      <c r="G417" s="538"/>
    </row>
    <row r="418" s="516" customFormat="1" ht="15.75" spans="1:7">
      <c r="A418" s="530" t="s">
        <v>406</v>
      </c>
      <c r="B418" s="531"/>
      <c r="C418" s="529">
        <v>0</v>
      </c>
      <c r="D418" s="529">
        <v>0</v>
      </c>
      <c r="E418" s="529">
        <v>0</v>
      </c>
      <c r="F418" s="531"/>
      <c r="G418" s="538"/>
    </row>
    <row r="419" s="516" customFormat="1" ht="15.75" spans="1:7">
      <c r="A419" s="530" t="s">
        <v>415</v>
      </c>
      <c r="B419" s="531"/>
      <c r="C419" s="529">
        <v>0</v>
      </c>
      <c r="D419" s="529">
        <v>0</v>
      </c>
      <c r="E419" s="529">
        <v>0</v>
      </c>
      <c r="F419" s="531"/>
      <c r="G419" s="538"/>
    </row>
    <row r="420" s="516" customFormat="1" ht="15.75" spans="1:7">
      <c r="A420" s="530" t="s">
        <v>416</v>
      </c>
      <c r="B420" s="531"/>
      <c r="C420" s="529">
        <v>0</v>
      </c>
      <c r="D420" s="529">
        <v>0</v>
      </c>
      <c r="E420" s="529">
        <v>0</v>
      </c>
      <c r="F420" s="531"/>
      <c r="G420" s="538"/>
    </row>
    <row r="421" s="516" customFormat="1" ht="15.75" spans="1:7">
      <c r="A421" s="532" t="s">
        <v>417</v>
      </c>
      <c r="B421" s="531"/>
      <c r="C421" s="529">
        <v>0</v>
      </c>
      <c r="D421" s="529">
        <v>0</v>
      </c>
      <c r="E421" s="529">
        <v>0</v>
      </c>
      <c r="F421" s="531"/>
      <c r="G421" s="538"/>
    </row>
    <row r="422" s="516" customFormat="1" ht="15.75" spans="1:7">
      <c r="A422" s="532" t="s">
        <v>418</v>
      </c>
      <c r="B422" s="531"/>
      <c r="C422" s="529">
        <v>0</v>
      </c>
      <c r="D422" s="529">
        <v>0</v>
      </c>
      <c r="E422" s="529">
        <v>0</v>
      </c>
      <c r="F422" s="531"/>
      <c r="G422" s="538"/>
    </row>
    <row r="423" s="516" customFormat="1" spans="1:7">
      <c r="A423" s="532" t="s">
        <v>419</v>
      </c>
      <c r="B423" s="531">
        <f>SUM(B424:B427)</f>
        <v>40</v>
      </c>
      <c r="C423" s="531">
        <f>SUM(C424:C427)</f>
        <v>393</v>
      </c>
      <c r="D423" s="531">
        <v>65</v>
      </c>
      <c r="E423" s="531">
        <f>SUM(E424:E427)</f>
        <v>393</v>
      </c>
      <c r="F423" s="531">
        <f>ROUND(E423/C423*100,0)</f>
        <v>100</v>
      </c>
      <c r="G423" s="538">
        <f>E423/D423*100</f>
        <v>604.615384615385</v>
      </c>
    </row>
    <row r="424" s="516" customFormat="1" ht="15.75" spans="1:7">
      <c r="A424" s="528" t="s">
        <v>406</v>
      </c>
      <c r="B424" s="531"/>
      <c r="C424" s="529">
        <v>0</v>
      </c>
      <c r="D424" s="529">
        <v>0</v>
      </c>
      <c r="E424" s="529">
        <v>0</v>
      </c>
      <c r="F424" s="531"/>
      <c r="G424" s="538"/>
    </row>
    <row r="425" s="516" customFormat="1" ht="15.75" spans="1:7">
      <c r="A425" s="530" t="s">
        <v>420</v>
      </c>
      <c r="B425" s="531"/>
      <c r="C425" s="529">
        <v>393</v>
      </c>
      <c r="D425" s="529"/>
      <c r="E425" s="529">
        <v>393</v>
      </c>
      <c r="F425" s="531">
        <f>ROUND(E425/C425*100,0)</f>
        <v>100</v>
      </c>
      <c r="G425" s="538"/>
    </row>
    <row r="426" s="516" customFormat="1" ht="15.75" spans="1:7">
      <c r="A426" s="530" t="s">
        <v>421</v>
      </c>
      <c r="B426" s="531"/>
      <c r="C426" s="529">
        <v>0</v>
      </c>
      <c r="D426" s="529">
        <v>0</v>
      </c>
      <c r="E426" s="529">
        <v>0</v>
      </c>
      <c r="F426" s="531"/>
      <c r="G426" s="538"/>
    </row>
    <row r="427" s="516" customFormat="1" ht="15.75" spans="1:7">
      <c r="A427" s="532" t="s">
        <v>422</v>
      </c>
      <c r="B427" s="531">
        <v>40</v>
      </c>
      <c r="C427" s="529"/>
      <c r="D427" s="529">
        <v>65</v>
      </c>
      <c r="E427" s="529"/>
      <c r="F427" s="531"/>
      <c r="G427" s="538">
        <f>E427/D427*100</f>
        <v>0</v>
      </c>
    </row>
    <row r="428" s="516" customFormat="1" spans="1:16373">
      <c r="A428" s="532" t="s">
        <v>423</v>
      </c>
      <c r="B428" s="531">
        <f>SUM(B429:B432)</f>
        <v>641</v>
      </c>
      <c r="C428" s="531">
        <f>SUM(C429:C432)</f>
        <v>821</v>
      </c>
      <c r="D428" s="531">
        <v>679</v>
      </c>
      <c r="E428" s="531">
        <f>SUM(E429:E432)</f>
        <v>821</v>
      </c>
      <c r="F428" s="531">
        <f>ROUND(E428/C428*100,0)</f>
        <v>100</v>
      </c>
      <c r="G428" s="538">
        <f>E428/D428*100</f>
        <v>120.913107511046</v>
      </c>
      <c r="XEJ428" s="523"/>
      <c r="XEK428" s="523"/>
      <c r="XEL428" s="523"/>
      <c r="XEM428" s="523"/>
      <c r="XEN428" s="523"/>
      <c r="XEO428" s="523"/>
      <c r="XEP428" s="523"/>
      <c r="XEQ428" s="523"/>
      <c r="XER428" s="523"/>
      <c r="XES428" s="523"/>
    </row>
    <row r="429" s="516" customFormat="1" ht="15.75" spans="1:7">
      <c r="A429" s="532" t="s">
        <v>406</v>
      </c>
      <c r="B429" s="531">
        <v>68</v>
      </c>
      <c r="C429" s="529">
        <v>0</v>
      </c>
      <c r="D429" s="529">
        <v>0</v>
      </c>
      <c r="E429" s="529">
        <v>0</v>
      </c>
      <c r="F429" s="531"/>
      <c r="G429" s="538"/>
    </row>
    <row r="430" s="516" customFormat="1" ht="15.75" spans="1:7">
      <c r="A430" s="530" t="s">
        <v>424</v>
      </c>
      <c r="B430" s="531"/>
      <c r="C430" s="529">
        <v>30</v>
      </c>
      <c r="D430" s="529">
        <v>0</v>
      </c>
      <c r="E430" s="529">
        <v>30</v>
      </c>
      <c r="F430" s="531">
        <f>ROUND(E430/C430*100,0)</f>
        <v>100</v>
      </c>
      <c r="G430" s="538"/>
    </row>
    <row r="431" s="516" customFormat="1" ht="15.75" spans="1:7">
      <c r="A431" s="530" t="s">
        <v>425</v>
      </c>
      <c r="B431" s="531"/>
      <c r="C431" s="529">
        <v>0</v>
      </c>
      <c r="D431" s="529">
        <v>0</v>
      </c>
      <c r="E431" s="529">
        <v>0</v>
      </c>
      <c r="F431" s="531"/>
      <c r="G431" s="538"/>
    </row>
    <row r="432" s="516" customFormat="1" ht="15.75" spans="1:7">
      <c r="A432" s="530" t="s">
        <v>426</v>
      </c>
      <c r="B432" s="531">
        <v>573</v>
      </c>
      <c r="C432" s="529">
        <v>791</v>
      </c>
      <c r="D432" s="529">
        <v>679</v>
      </c>
      <c r="E432" s="529">
        <v>791</v>
      </c>
      <c r="F432" s="531">
        <f>ROUND(E432/C432*100,0)</f>
        <v>100</v>
      </c>
      <c r="G432" s="538">
        <f>E432/D432*100</f>
        <v>116.494845360825</v>
      </c>
    </row>
    <row r="433" s="516" customFormat="1" ht="15.75" spans="1:7">
      <c r="A433" s="532" t="s">
        <v>427</v>
      </c>
      <c r="B433" s="531">
        <v>0</v>
      </c>
      <c r="C433" s="529">
        <v>0</v>
      </c>
      <c r="D433" s="529">
        <v>0</v>
      </c>
      <c r="E433" s="529">
        <v>0</v>
      </c>
      <c r="F433" s="531"/>
      <c r="G433" s="538"/>
    </row>
    <row r="434" s="516" customFormat="1" ht="15.75" spans="1:7">
      <c r="A434" s="532" t="s">
        <v>428</v>
      </c>
      <c r="B434" s="531"/>
      <c r="C434" s="529">
        <v>0</v>
      </c>
      <c r="D434" s="529">
        <v>0</v>
      </c>
      <c r="E434" s="529">
        <v>0</v>
      </c>
      <c r="F434" s="531"/>
      <c r="G434" s="538"/>
    </row>
    <row r="435" s="516" customFormat="1" ht="15.75" spans="1:7">
      <c r="A435" s="532" t="s">
        <v>429</v>
      </c>
      <c r="B435" s="531"/>
      <c r="C435" s="529">
        <v>0</v>
      </c>
      <c r="D435" s="529">
        <v>0</v>
      </c>
      <c r="E435" s="529">
        <v>0</v>
      </c>
      <c r="F435" s="531"/>
      <c r="G435" s="538"/>
    </row>
    <row r="436" s="516" customFormat="1" ht="15.75" spans="1:7">
      <c r="A436" s="532" t="s">
        <v>430</v>
      </c>
      <c r="B436" s="531"/>
      <c r="C436" s="529">
        <v>0</v>
      </c>
      <c r="D436" s="529">
        <v>0</v>
      </c>
      <c r="E436" s="529">
        <v>0</v>
      </c>
      <c r="F436" s="531"/>
      <c r="G436" s="538"/>
    </row>
    <row r="437" s="516" customFormat="1" ht="15.75" spans="1:7">
      <c r="A437" s="532" t="s">
        <v>431</v>
      </c>
      <c r="B437" s="531"/>
      <c r="C437" s="529">
        <v>0</v>
      </c>
      <c r="D437" s="529">
        <v>0</v>
      </c>
      <c r="E437" s="529">
        <v>0</v>
      </c>
      <c r="F437" s="531"/>
      <c r="G437" s="538"/>
    </row>
    <row r="438" s="516" customFormat="1" ht="15.75" spans="1:7">
      <c r="A438" s="530" t="s">
        <v>432</v>
      </c>
      <c r="B438" s="531">
        <v>0</v>
      </c>
      <c r="C438" s="529">
        <v>0</v>
      </c>
      <c r="D438" s="529">
        <v>0</v>
      </c>
      <c r="E438" s="529">
        <v>0</v>
      </c>
      <c r="F438" s="531"/>
      <c r="G438" s="538"/>
    </row>
    <row r="439" s="516" customFormat="1" ht="15.75" spans="1:7">
      <c r="A439" s="530" t="s">
        <v>406</v>
      </c>
      <c r="B439" s="531"/>
      <c r="C439" s="529">
        <v>0</v>
      </c>
      <c r="D439" s="529">
        <v>0</v>
      </c>
      <c r="E439" s="529">
        <v>0</v>
      </c>
      <c r="F439" s="531"/>
      <c r="G439" s="538"/>
    </row>
    <row r="440" s="516" customFormat="1" ht="15.75" spans="1:7">
      <c r="A440" s="532" t="s">
        <v>433</v>
      </c>
      <c r="B440" s="531"/>
      <c r="C440" s="529">
        <v>0</v>
      </c>
      <c r="D440" s="529">
        <v>0</v>
      </c>
      <c r="E440" s="529">
        <v>0</v>
      </c>
      <c r="F440" s="531"/>
      <c r="G440" s="538"/>
    </row>
    <row r="441" s="516" customFormat="1" ht="15.75" spans="1:7">
      <c r="A441" s="532" t="s">
        <v>434</v>
      </c>
      <c r="B441" s="531"/>
      <c r="C441" s="529">
        <v>0</v>
      </c>
      <c r="D441" s="529">
        <v>0</v>
      </c>
      <c r="E441" s="529">
        <v>0</v>
      </c>
      <c r="F441" s="531"/>
      <c r="G441" s="538"/>
    </row>
    <row r="442" s="516" customFormat="1" ht="15.75" spans="1:7">
      <c r="A442" s="532" t="s">
        <v>435</v>
      </c>
      <c r="B442" s="531"/>
      <c r="C442" s="529">
        <v>0</v>
      </c>
      <c r="D442" s="529">
        <v>0</v>
      </c>
      <c r="E442" s="529">
        <v>0</v>
      </c>
      <c r="F442" s="531"/>
      <c r="G442" s="538"/>
    </row>
    <row r="443" s="516" customFormat="1" ht="15.75" spans="1:7">
      <c r="A443" s="530" t="s">
        <v>436</v>
      </c>
      <c r="B443" s="531"/>
      <c r="C443" s="529">
        <v>0</v>
      </c>
      <c r="D443" s="529">
        <v>0</v>
      </c>
      <c r="E443" s="529">
        <v>0</v>
      </c>
      <c r="F443" s="531"/>
      <c r="G443" s="538"/>
    </row>
    <row r="444" s="516" customFormat="1" ht="15.75" spans="1:7">
      <c r="A444" s="530" t="s">
        <v>437</v>
      </c>
      <c r="B444" s="531"/>
      <c r="C444" s="529">
        <v>0</v>
      </c>
      <c r="D444" s="529">
        <v>0</v>
      </c>
      <c r="E444" s="529">
        <v>0</v>
      </c>
      <c r="F444" s="531"/>
      <c r="G444" s="538"/>
    </row>
    <row r="445" s="516" customFormat="1" spans="1:7">
      <c r="A445" s="530" t="s">
        <v>438</v>
      </c>
      <c r="B445" s="531">
        <f>SUM(B446:B448)</f>
        <v>0</v>
      </c>
      <c r="C445" s="531">
        <f>SUM(C446:C448)</f>
        <v>0</v>
      </c>
      <c r="D445" s="531">
        <v>35</v>
      </c>
      <c r="E445" s="531">
        <f>SUM(E446:E448)</f>
        <v>0</v>
      </c>
      <c r="F445" s="531"/>
      <c r="G445" s="538">
        <f>E445/D445*100</f>
        <v>0</v>
      </c>
    </row>
    <row r="446" s="516" customFormat="1" ht="15.75" spans="1:7">
      <c r="A446" s="532" t="s">
        <v>439</v>
      </c>
      <c r="B446" s="531"/>
      <c r="C446" s="529">
        <v>0</v>
      </c>
      <c r="D446" s="529">
        <v>0</v>
      </c>
      <c r="E446" s="529">
        <v>0</v>
      </c>
      <c r="F446" s="531"/>
      <c r="G446" s="538"/>
    </row>
    <row r="447" s="516" customFormat="1" ht="15.75" spans="1:7">
      <c r="A447" s="532" t="s">
        <v>440</v>
      </c>
      <c r="B447" s="531"/>
      <c r="C447" s="529">
        <v>0</v>
      </c>
      <c r="D447" s="529">
        <v>0</v>
      </c>
      <c r="E447" s="529">
        <v>0</v>
      </c>
      <c r="F447" s="531"/>
      <c r="G447" s="538"/>
    </row>
    <row r="448" s="516" customFormat="1" ht="15.75" spans="1:7">
      <c r="A448" s="532" t="s">
        <v>441</v>
      </c>
      <c r="B448" s="531"/>
      <c r="C448" s="529"/>
      <c r="D448" s="529">
        <v>35</v>
      </c>
      <c r="E448" s="529"/>
      <c r="F448" s="531"/>
      <c r="G448" s="538">
        <f>E448/D448*100</f>
        <v>0</v>
      </c>
    </row>
    <row r="449" s="516" customFormat="1" spans="1:7">
      <c r="A449" s="528" t="s">
        <v>442</v>
      </c>
      <c r="B449" s="531">
        <f>SUM(B450:B452)</f>
        <v>150</v>
      </c>
      <c r="C449" s="531">
        <f>SUM(C450:C452)</f>
        <v>270</v>
      </c>
      <c r="D449" s="531">
        <v>0</v>
      </c>
      <c r="E449" s="531">
        <f>SUM(E450:E452)</f>
        <v>270</v>
      </c>
      <c r="F449" s="531">
        <f>ROUND(E449/C449*100,0)</f>
        <v>100</v>
      </c>
      <c r="G449" s="538"/>
    </row>
    <row r="450" s="516" customFormat="1" ht="15.75" spans="1:7">
      <c r="A450" s="532" t="s">
        <v>443</v>
      </c>
      <c r="B450" s="531">
        <v>50</v>
      </c>
      <c r="C450" s="529">
        <v>50</v>
      </c>
      <c r="D450" s="529"/>
      <c r="E450" s="529">
        <v>50</v>
      </c>
      <c r="F450" s="531">
        <f>ROUND(E450/C450*100,0)</f>
        <v>100</v>
      </c>
      <c r="G450" s="538"/>
    </row>
    <row r="451" s="516" customFormat="1" ht="15.75" spans="1:7">
      <c r="A451" s="532" t="s">
        <v>444</v>
      </c>
      <c r="B451" s="531">
        <v>100</v>
      </c>
      <c r="C451" s="529">
        <v>220</v>
      </c>
      <c r="D451" s="529"/>
      <c r="E451" s="529">
        <v>220</v>
      </c>
      <c r="F451" s="531">
        <f>ROUND(E451/C451*100,0)</f>
        <v>100</v>
      </c>
      <c r="G451" s="538"/>
    </row>
    <row r="452" s="516" customFormat="1" ht="15.75" spans="1:7">
      <c r="A452" s="532" t="s">
        <v>445</v>
      </c>
      <c r="B452" s="531"/>
      <c r="C452" s="529">
        <v>0</v>
      </c>
      <c r="D452" s="529">
        <v>0</v>
      </c>
      <c r="E452" s="529">
        <v>0</v>
      </c>
      <c r="F452" s="531"/>
      <c r="G452" s="538"/>
    </row>
    <row r="453" s="516" customFormat="1" spans="1:7">
      <c r="A453" s="530" t="s">
        <v>446</v>
      </c>
      <c r="B453" s="531">
        <f>SUM(B454:B457)</f>
        <v>308</v>
      </c>
      <c r="C453" s="531">
        <f>SUM(C454:C457)</f>
        <v>471</v>
      </c>
      <c r="D453" s="531">
        <v>413</v>
      </c>
      <c r="E453" s="531">
        <f>SUM(E454:E457)</f>
        <v>471</v>
      </c>
      <c r="F453" s="531">
        <f>ROUND(E453/C453*100,0)</f>
        <v>100</v>
      </c>
      <c r="G453" s="538">
        <f>E453/D453*100</f>
        <v>114.043583535109</v>
      </c>
    </row>
    <row r="454" s="516" customFormat="1" ht="15.75" spans="1:7">
      <c r="A454" s="530" t="s">
        <v>447</v>
      </c>
      <c r="B454" s="531"/>
      <c r="C454" s="529">
        <v>319</v>
      </c>
      <c r="D454" s="529">
        <v>46</v>
      </c>
      <c r="E454" s="529">
        <v>319</v>
      </c>
      <c r="F454" s="531">
        <f>ROUND(E454/C454*100,0)</f>
        <v>100</v>
      </c>
      <c r="G454" s="538">
        <f>E454/D454*100</f>
        <v>693.478260869565</v>
      </c>
    </row>
    <row r="455" s="516" customFormat="1" ht="15.75" spans="1:7">
      <c r="A455" s="532" t="s">
        <v>448</v>
      </c>
      <c r="B455" s="531"/>
      <c r="C455" s="529">
        <v>0</v>
      </c>
      <c r="D455" s="529">
        <v>0</v>
      </c>
      <c r="E455" s="529">
        <v>0</v>
      </c>
      <c r="F455" s="531"/>
      <c r="G455" s="538"/>
    </row>
    <row r="456" s="516" customFormat="1" ht="15.75" spans="1:7">
      <c r="A456" s="532" t="s">
        <v>449</v>
      </c>
      <c r="B456" s="531"/>
      <c r="C456" s="529">
        <v>0</v>
      </c>
      <c r="D456" s="529">
        <v>0</v>
      </c>
      <c r="E456" s="529">
        <v>0</v>
      </c>
      <c r="F456" s="531"/>
      <c r="G456" s="538"/>
    </row>
    <row r="457" s="516" customFormat="1" ht="15.75" spans="1:7">
      <c r="A457" s="532" t="s">
        <v>450</v>
      </c>
      <c r="B457" s="531">
        <v>308</v>
      </c>
      <c r="C457" s="549">
        <v>152</v>
      </c>
      <c r="D457" s="549">
        <v>367</v>
      </c>
      <c r="E457" s="549">
        <v>152</v>
      </c>
      <c r="F457" s="531">
        <f>ROUND(E457/C457*100,0)</f>
        <v>100</v>
      </c>
      <c r="G457" s="538">
        <f>E457/D457*100</f>
        <v>41.41689373297</v>
      </c>
    </row>
    <row r="458" s="516" customFormat="1" ht="15.75" spans="1:7">
      <c r="A458" s="528" t="s">
        <v>85</v>
      </c>
      <c r="B458" s="529">
        <f>B459+B475+B483+B494+B503+B511</f>
        <v>350</v>
      </c>
      <c r="C458" s="529">
        <f>C459+C475+C483+C494+C503+C511</f>
        <v>255</v>
      </c>
      <c r="D458" s="529">
        <v>57</v>
      </c>
      <c r="E458" s="529">
        <f>E459+E475+E483+E494+E503+E511</f>
        <v>245</v>
      </c>
      <c r="F458" s="531">
        <f>ROUND(E458/C458*100,0)</f>
        <v>96</v>
      </c>
      <c r="G458" s="538">
        <f>E458/D458*100</f>
        <v>429.824561403509</v>
      </c>
    </row>
    <row r="459" s="516" customFormat="1" spans="1:7">
      <c r="A459" s="528" t="s">
        <v>451</v>
      </c>
      <c r="B459" s="531">
        <f>SUM(B460:B474)</f>
        <v>218</v>
      </c>
      <c r="C459" s="531">
        <f>SUM(C460:C474)</f>
        <v>135</v>
      </c>
      <c r="D459" s="531">
        <v>11</v>
      </c>
      <c r="E459" s="531">
        <f>SUM(E460:E474)</f>
        <v>133</v>
      </c>
      <c r="F459" s="531">
        <f>ROUND(E459/C459*100,0)</f>
        <v>99</v>
      </c>
      <c r="G459" s="538">
        <f>E459/D459*100</f>
        <v>1209.09090909091</v>
      </c>
    </row>
    <row r="460" s="516" customFormat="1" ht="15.75" spans="1:7">
      <c r="A460" s="528" t="s">
        <v>162</v>
      </c>
      <c r="B460" s="531"/>
      <c r="C460" s="529">
        <v>0</v>
      </c>
      <c r="D460" s="529">
        <v>0</v>
      </c>
      <c r="E460" s="529">
        <v>0</v>
      </c>
      <c r="F460" s="531"/>
      <c r="G460" s="538"/>
    </row>
    <row r="461" s="516" customFormat="1" ht="15.75" spans="1:7">
      <c r="A461" s="528" t="s">
        <v>163</v>
      </c>
      <c r="B461" s="531"/>
      <c r="C461" s="529"/>
      <c r="D461" s="529"/>
      <c r="E461" s="529"/>
      <c r="F461" s="531"/>
      <c r="G461" s="538"/>
    </row>
    <row r="462" s="516" customFormat="1" ht="15.75" spans="1:7">
      <c r="A462" s="528" t="s">
        <v>164</v>
      </c>
      <c r="B462" s="531"/>
      <c r="C462" s="529"/>
      <c r="D462" s="529"/>
      <c r="E462" s="529"/>
      <c r="F462" s="531"/>
      <c r="G462" s="538"/>
    </row>
    <row r="463" s="516" customFormat="1" ht="15.75" spans="1:7">
      <c r="A463" s="528" t="s">
        <v>452</v>
      </c>
      <c r="B463" s="531"/>
      <c r="C463" s="529"/>
      <c r="D463" s="529"/>
      <c r="E463" s="529"/>
      <c r="F463" s="531"/>
      <c r="G463" s="538"/>
    </row>
    <row r="464" s="516" customFormat="1" ht="15.75" spans="1:7">
      <c r="A464" s="528" t="s">
        <v>453</v>
      </c>
      <c r="B464" s="531"/>
      <c r="C464" s="529">
        <v>0</v>
      </c>
      <c r="D464" s="529">
        <v>0</v>
      </c>
      <c r="E464" s="529">
        <v>0</v>
      </c>
      <c r="F464" s="531"/>
      <c r="G464" s="538"/>
    </row>
    <row r="465" s="516" customFormat="1" ht="15.75" spans="1:7">
      <c r="A465" s="528" t="s">
        <v>454</v>
      </c>
      <c r="B465" s="531"/>
      <c r="C465" s="529">
        <v>0</v>
      </c>
      <c r="D465" s="529">
        <v>0</v>
      </c>
      <c r="E465" s="529">
        <v>0</v>
      </c>
      <c r="F465" s="531"/>
      <c r="G465" s="538"/>
    </row>
    <row r="466" s="516" customFormat="1" ht="15.75" spans="1:7">
      <c r="A466" s="528" t="s">
        <v>455</v>
      </c>
      <c r="B466" s="531"/>
      <c r="C466" s="529">
        <v>0</v>
      </c>
      <c r="D466" s="529">
        <v>0</v>
      </c>
      <c r="E466" s="529">
        <v>0</v>
      </c>
      <c r="F466" s="531"/>
      <c r="G466" s="538"/>
    </row>
    <row r="467" s="516" customFormat="1" ht="15.75" spans="1:7">
      <c r="A467" s="528" t="s">
        <v>456</v>
      </c>
      <c r="B467" s="531">
        <v>205</v>
      </c>
      <c r="C467" s="529">
        <v>123</v>
      </c>
      <c r="D467" s="529">
        <v>0</v>
      </c>
      <c r="E467" s="529">
        <v>123</v>
      </c>
      <c r="F467" s="531">
        <f>ROUND(E467/C467*100,0)</f>
        <v>100</v>
      </c>
      <c r="G467" s="538"/>
    </row>
    <row r="468" s="516" customFormat="1" ht="15.75" spans="1:7">
      <c r="A468" s="528" t="s">
        <v>457</v>
      </c>
      <c r="B468" s="531"/>
      <c r="C468" s="529"/>
      <c r="D468" s="529"/>
      <c r="E468" s="529"/>
      <c r="F468" s="531"/>
      <c r="G468" s="538"/>
    </row>
    <row r="469" s="516" customFormat="1" ht="15.75" spans="1:7">
      <c r="A469" s="528" t="s">
        <v>458</v>
      </c>
      <c r="B469" s="531"/>
      <c r="C469" s="529">
        <v>0</v>
      </c>
      <c r="D469" s="529">
        <v>0</v>
      </c>
      <c r="E469" s="529">
        <v>0</v>
      </c>
      <c r="F469" s="531"/>
      <c r="G469" s="538"/>
    </row>
    <row r="470" s="516" customFormat="1" ht="15.75" spans="1:7">
      <c r="A470" s="528" t="s">
        <v>459</v>
      </c>
      <c r="B470" s="531"/>
      <c r="C470" s="529">
        <v>0</v>
      </c>
      <c r="D470" s="529">
        <v>0</v>
      </c>
      <c r="E470" s="529">
        <v>0</v>
      </c>
      <c r="F470" s="531"/>
      <c r="G470" s="538"/>
    </row>
    <row r="471" s="516" customFormat="1" ht="15.75" spans="1:7">
      <c r="A471" s="528" t="s">
        <v>460</v>
      </c>
      <c r="B471" s="531"/>
      <c r="C471" s="529">
        <v>0</v>
      </c>
      <c r="D471" s="529">
        <v>0</v>
      </c>
      <c r="E471" s="529">
        <v>0</v>
      </c>
      <c r="F471" s="531"/>
      <c r="G471" s="538"/>
    </row>
    <row r="472" s="516" customFormat="1" ht="15.75" spans="1:7">
      <c r="A472" s="528" t="s">
        <v>461</v>
      </c>
      <c r="B472" s="531"/>
      <c r="C472" s="529">
        <v>0</v>
      </c>
      <c r="D472" s="529">
        <v>0</v>
      </c>
      <c r="E472" s="529">
        <v>0</v>
      </c>
      <c r="F472" s="531"/>
      <c r="G472" s="538"/>
    </row>
    <row r="473" s="516" customFormat="1" ht="15.75" spans="1:7">
      <c r="A473" s="528" t="s">
        <v>462</v>
      </c>
      <c r="B473" s="531">
        <v>1</v>
      </c>
      <c r="C473" s="529">
        <v>10</v>
      </c>
      <c r="D473" s="529">
        <v>9</v>
      </c>
      <c r="E473" s="529">
        <v>10</v>
      </c>
      <c r="F473" s="531">
        <f>ROUND(E473/C473*100,0)</f>
        <v>100</v>
      </c>
      <c r="G473" s="538">
        <f>E473/D473*100</f>
        <v>111.111111111111</v>
      </c>
    </row>
    <row r="474" s="516" customFormat="1" ht="15.75" spans="1:7">
      <c r="A474" s="528" t="s">
        <v>463</v>
      </c>
      <c r="B474" s="531">
        <v>12</v>
      </c>
      <c r="C474" s="529">
        <v>2</v>
      </c>
      <c r="D474" s="529">
        <v>2</v>
      </c>
      <c r="E474" s="529"/>
      <c r="F474" s="531"/>
      <c r="G474" s="538">
        <f>E474/D474*100</f>
        <v>0</v>
      </c>
    </row>
    <row r="475" s="516" customFormat="1" ht="15.75" spans="1:7">
      <c r="A475" s="528" t="s">
        <v>464</v>
      </c>
      <c r="B475" s="531">
        <f>SUM(B476:B482)</f>
        <v>5</v>
      </c>
      <c r="C475" s="529">
        <v>0</v>
      </c>
      <c r="D475" s="529">
        <v>0</v>
      </c>
      <c r="E475" s="529">
        <v>0</v>
      </c>
      <c r="F475" s="531"/>
      <c r="G475" s="538"/>
    </row>
    <row r="476" s="516" customFormat="1" ht="15.75" spans="1:7">
      <c r="A476" s="528" t="s">
        <v>162</v>
      </c>
      <c r="B476" s="531"/>
      <c r="C476" s="529">
        <v>0</v>
      </c>
      <c r="D476" s="529">
        <v>0</v>
      </c>
      <c r="E476" s="529">
        <v>0</v>
      </c>
      <c r="F476" s="531"/>
      <c r="G476" s="538"/>
    </row>
    <row r="477" s="516" customFormat="1" ht="15.75" spans="1:7">
      <c r="A477" s="528" t="s">
        <v>163</v>
      </c>
      <c r="B477" s="531"/>
      <c r="C477" s="529">
        <v>0</v>
      </c>
      <c r="D477" s="529">
        <v>0</v>
      </c>
      <c r="E477" s="529">
        <v>0</v>
      </c>
      <c r="F477" s="531"/>
      <c r="G477" s="538"/>
    </row>
    <row r="478" s="516" customFormat="1" ht="15.75" spans="1:7">
      <c r="A478" s="528" t="s">
        <v>164</v>
      </c>
      <c r="B478" s="531"/>
      <c r="C478" s="529">
        <v>0</v>
      </c>
      <c r="D478" s="529">
        <v>0</v>
      </c>
      <c r="E478" s="529">
        <v>0</v>
      </c>
      <c r="F478" s="531"/>
      <c r="G478" s="538"/>
    </row>
    <row r="479" s="516" customFormat="1" ht="15.75" spans="1:7">
      <c r="A479" s="528" t="s">
        <v>465</v>
      </c>
      <c r="B479" s="531"/>
      <c r="C479" s="529">
        <v>0</v>
      </c>
      <c r="D479" s="529">
        <v>0</v>
      </c>
      <c r="E479" s="529">
        <v>0</v>
      </c>
      <c r="F479" s="531"/>
      <c r="G479" s="538"/>
    </row>
    <row r="480" s="516" customFormat="1" ht="15.75" spans="1:7">
      <c r="A480" s="528" t="s">
        <v>466</v>
      </c>
      <c r="B480" s="531"/>
      <c r="C480" s="529">
        <v>0</v>
      </c>
      <c r="D480" s="529">
        <v>0</v>
      </c>
      <c r="E480" s="529">
        <v>0</v>
      </c>
      <c r="F480" s="531"/>
      <c r="G480" s="538"/>
    </row>
    <row r="481" s="516" customFormat="1" ht="15.75" spans="1:7">
      <c r="A481" s="528" t="s">
        <v>467</v>
      </c>
      <c r="B481" s="531"/>
      <c r="C481" s="529">
        <v>0</v>
      </c>
      <c r="D481" s="529">
        <v>0</v>
      </c>
      <c r="E481" s="529">
        <v>0</v>
      </c>
      <c r="F481" s="531"/>
      <c r="G481" s="538"/>
    </row>
    <row r="482" s="516" customFormat="1" ht="15.75" spans="1:7">
      <c r="A482" s="528" t="s">
        <v>468</v>
      </c>
      <c r="B482" s="531">
        <v>5</v>
      </c>
      <c r="C482" s="529">
        <v>0</v>
      </c>
      <c r="D482" s="529">
        <v>0</v>
      </c>
      <c r="E482" s="529">
        <v>0</v>
      </c>
      <c r="F482" s="531"/>
      <c r="G482" s="538"/>
    </row>
    <row r="483" s="516" customFormat="1" spans="1:7">
      <c r="A483" s="528" t="s">
        <v>469</v>
      </c>
      <c r="B483" s="531">
        <f>SUM(B484:B493)</f>
        <v>40</v>
      </c>
      <c r="C483" s="531">
        <f>SUM(C484:C493)</f>
        <v>17</v>
      </c>
      <c r="D483" s="531">
        <v>17</v>
      </c>
      <c r="E483" s="531">
        <f>SUM(E484:E493)</f>
        <v>17</v>
      </c>
      <c r="F483" s="531">
        <f>ROUND(E483/C483*100,0)</f>
        <v>100</v>
      </c>
      <c r="G483" s="538">
        <f>E483/D483*100</f>
        <v>100</v>
      </c>
    </row>
    <row r="484" s="516" customFormat="1" ht="15.75" spans="1:7">
      <c r="A484" s="528" t="s">
        <v>162</v>
      </c>
      <c r="B484" s="531"/>
      <c r="C484" s="529">
        <v>0</v>
      </c>
      <c r="D484" s="529">
        <v>0</v>
      </c>
      <c r="E484" s="529">
        <v>0</v>
      </c>
      <c r="F484" s="531"/>
      <c r="G484" s="538"/>
    </row>
    <row r="485" s="516" customFormat="1" ht="15.75" spans="1:7">
      <c r="A485" s="528" t="s">
        <v>163</v>
      </c>
      <c r="B485" s="531"/>
      <c r="C485" s="529">
        <v>0</v>
      </c>
      <c r="D485" s="529">
        <v>0</v>
      </c>
      <c r="E485" s="529">
        <v>0</v>
      </c>
      <c r="F485" s="531"/>
      <c r="G485" s="538"/>
    </row>
    <row r="486" s="516" customFormat="1" ht="15.75" spans="1:7">
      <c r="A486" s="528" t="s">
        <v>164</v>
      </c>
      <c r="B486" s="531"/>
      <c r="C486" s="529">
        <v>0</v>
      </c>
      <c r="D486" s="529">
        <v>0</v>
      </c>
      <c r="E486" s="529">
        <v>0</v>
      </c>
      <c r="F486" s="531"/>
      <c r="G486" s="538"/>
    </row>
    <row r="487" s="516" customFormat="1" ht="15.75" spans="1:7">
      <c r="A487" s="528" t="s">
        <v>470</v>
      </c>
      <c r="B487" s="531"/>
      <c r="C487" s="529">
        <v>0</v>
      </c>
      <c r="D487" s="529">
        <v>0</v>
      </c>
      <c r="E487" s="529">
        <v>0</v>
      </c>
      <c r="F487" s="531"/>
      <c r="G487" s="538"/>
    </row>
    <row r="488" s="516" customFormat="1" ht="15.75" spans="1:7">
      <c r="A488" s="528" t="s">
        <v>471</v>
      </c>
      <c r="B488" s="531"/>
      <c r="C488" s="529">
        <v>0</v>
      </c>
      <c r="D488" s="529">
        <v>0</v>
      </c>
      <c r="E488" s="529">
        <v>0</v>
      </c>
      <c r="F488" s="531"/>
      <c r="G488" s="538"/>
    </row>
    <row r="489" s="516" customFormat="1" ht="15.75" spans="1:7">
      <c r="A489" s="528" t="s">
        <v>472</v>
      </c>
      <c r="B489" s="531"/>
      <c r="C489" s="529">
        <v>0</v>
      </c>
      <c r="D489" s="529">
        <v>0</v>
      </c>
      <c r="E489" s="529">
        <v>0</v>
      </c>
      <c r="F489" s="531"/>
      <c r="G489" s="538"/>
    </row>
    <row r="490" s="516" customFormat="1" ht="15.75" spans="1:7">
      <c r="A490" s="528" t="s">
        <v>473</v>
      </c>
      <c r="B490" s="531"/>
      <c r="C490" s="529">
        <v>0</v>
      </c>
      <c r="D490" s="529">
        <v>0</v>
      </c>
      <c r="E490" s="529">
        <v>0</v>
      </c>
      <c r="F490" s="531"/>
      <c r="G490" s="538"/>
    </row>
    <row r="491" s="516" customFormat="1" ht="15.75" spans="1:7">
      <c r="A491" s="528" t="s">
        <v>474</v>
      </c>
      <c r="B491" s="531"/>
      <c r="C491" s="529">
        <v>0</v>
      </c>
      <c r="D491" s="529">
        <v>0</v>
      </c>
      <c r="E491" s="529">
        <v>0</v>
      </c>
      <c r="F491" s="531"/>
      <c r="G491" s="538"/>
    </row>
    <row r="492" s="516" customFormat="1" ht="15.75" spans="1:7">
      <c r="A492" s="528" t="s">
        <v>475</v>
      </c>
      <c r="B492" s="531"/>
      <c r="C492" s="529">
        <v>0</v>
      </c>
      <c r="D492" s="529">
        <v>0</v>
      </c>
      <c r="E492" s="529">
        <v>0</v>
      </c>
      <c r="F492" s="531"/>
      <c r="G492" s="538"/>
    </row>
    <row r="493" s="516" customFormat="1" ht="15.75" spans="1:7">
      <c r="A493" s="528" t="s">
        <v>476</v>
      </c>
      <c r="B493" s="531">
        <v>40</v>
      </c>
      <c r="C493" s="529">
        <v>17</v>
      </c>
      <c r="D493" s="529">
        <v>17</v>
      </c>
      <c r="E493" s="529">
        <v>17</v>
      </c>
      <c r="F493" s="531">
        <f>ROUND(E493/C493*100,0)</f>
        <v>100</v>
      </c>
      <c r="G493" s="538">
        <f>E493/D493*100</f>
        <v>100</v>
      </c>
    </row>
    <row r="494" s="516" customFormat="1" spans="1:7">
      <c r="A494" s="528" t="s">
        <v>477</v>
      </c>
      <c r="B494" s="531">
        <f>SUM(B495:B502)</f>
        <v>3</v>
      </c>
      <c r="C494" s="531">
        <f>SUM(C495:C502)</f>
        <v>11</v>
      </c>
      <c r="D494" s="531">
        <v>1</v>
      </c>
      <c r="E494" s="531">
        <f>SUM(E495:E502)</f>
        <v>11</v>
      </c>
      <c r="F494" s="531">
        <f>ROUND(E494/C494*100,0)</f>
        <v>100</v>
      </c>
      <c r="G494" s="538">
        <f>E494/D494*100</f>
        <v>1100</v>
      </c>
    </row>
    <row r="495" s="516" customFormat="1" ht="15.75" spans="1:7">
      <c r="A495" s="528" t="s">
        <v>162</v>
      </c>
      <c r="B495" s="531"/>
      <c r="C495" s="529">
        <v>0</v>
      </c>
      <c r="D495" s="529">
        <v>0</v>
      </c>
      <c r="E495" s="529">
        <v>0</v>
      </c>
      <c r="F495" s="531"/>
      <c r="G495" s="538"/>
    </row>
    <row r="496" s="516" customFormat="1" ht="15.75" spans="1:7">
      <c r="A496" s="528" t="s">
        <v>163</v>
      </c>
      <c r="B496" s="531"/>
      <c r="C496" s="529">
        <v>0</v>
      </c>
      <c r="D496" s="529">
        <v>0</v>
      </c>
      <c r="E496" s="529">
        <v>0</v>
      </c>
      <c r="F496" s="531"/>
      <c r="G496" s="538"/>
    </row>
    <row r="497" s="516" customFormat="1" ht="15.75" spans="1:7">
      <c r="A497" s="528" t="s">
        <v>164</v>
      </c>
      <c r="B497" s="531"/>
      <c r="C497" s="529">
        <v>0</v>
      </c>
      <c r="D497" s="529">
        <v>0</v>
      </c>
      <c r="E497" s="529">
        <v>0</v>
      </c>
      <c r="F497" s="531"/>
      <c r="G497" s="538"/>
    </row>
    <row r="498" s="516" customFormat="1" ht="15.75" spans="1:7">
      <c r="A498" s="528" t="s">
        <v>478</v>
      </c>
      <c r="B498" s="531"/>
      <c r="C498" s="529">
        <v>0</v>
      </c>
      <c r="D498" s="529">
        <v>0</v>
      </c>
      <c r="E498" s="529">
        <v>0</v>
      </c>
      <c r="F498" s="531"/>
      <c r="G498" s="538"/>
    </row>
    <row r="499" s="516" customFormat="1" ht="15.75" spans="1:7">
      <c r="A499" s="528" t="s">
        <v>479</v>
      </c>
      <c r="B499" s="531"/>
      <c r="C499" s="529">
        <v>0</v>
      </c>
      <c r="D499" s="529">
        <v>0</v>
      </c>
      <c r="E499" s="529">
        <v>0</v>
      </c>
      <c r="F499" s="531"/>
      <c r="G499" s="538"/>
    </row>
    <row r="500" s="516" customFormat="1" ht="15.75" spans="1:7">
      <c r="A500" s="528" t="s">
        <v>480</v>
      </c>
      <c r="B500" s="531"/>
      <c r="C500" s="529">
        <v>0</v>
      </c>
      <c r="D500" s="529">
        <v>0</v>
      </c>
      <c r="E500" s="529">
        <v>0</v>
      </c>
      <c r="F500" s="531"/>
      <c r="G500" s="538"/>
    </row>
    <row r="501" s="516" customFormat="1" ht="15.75" spans="1:7">
      <c r="A501" s="528" t="s">
        <v>481</v>
      </c>
      <c r="B501" s="531">
        <v>3</v>
      </c>
      <c r="C501" s="529">
        <v>11</v>
      </c>
      <c r="D501" s="529">
        <v>1</v>
      </c>
      <c r="E501" s="529">
        <v>11</v>
      </c>
      <c r="F501" s="531">
        <f>ROUND(E501/C501*100,0)</f>
        <v>100</v>
      </c>
      <c r="G501" s="538">
        <f>E501/D501*100</f>
        <v>1100</v>
      </c>
    </row>
    <row r="502" s="516" customFormat="1" ht="15.75" spans="1:7">
      <c r="A502" s="528" t="s">
        <v>482</v>
      </c>
      <c r="B502" s="531"/>
      <c r="C502" s="529">
        <v>0</v>
      </c>
      <c r="D502" s="529">
        <v>0</v>
      </c>
      <c r="E502" s="529">
        <v>0</v>
      </c>
      <c r="F502" s="531"/>
      <c r="G502" s="538"/>
    </row>
    <row r="503" s="516" customFormat="1" spans="1:7">
      <c r="A503" s="528" t="s">
        <v>483</v>
      </c>
      <c r="B503" s="531">
        <f>SUM(B504:B510)</f>
        <v>4</v>
      </c>
      <c r="C503" s="531">
        <f>SUM(C504:C510)</f>
        <v>8</v>
      </c>
      <c r="D503" s="531">
        <v>28</v>
      </c>
      <c r="E503" s="531">
        <f>SUM(E504:E510)</f>
        <v>8</v>
      </c>
      <c r="F503" s="531">
        <f>ROUND(E503/C503*100,0)</f>
        <v>100</v>
      </c>
      <c r="G503" s="538">
        <f>E503/D503*100</f>
        <v>28.5714285714286</v>
      </c>
    </row>
    <row r="504" s="516" customFormat="1" ht="15.75" spans="1:7">
      <c r="A504" s="528" t="s">
        <v>162</v>
      </c>
      <c r="B504" s="531"/>
      <c r="C504" s="529">
        <v>0</v>
      </c>
      <c r="D504" s="529">
        <v>0</v>
      </c>
      <c r="E504" s="529">
        <v>0</v>
      </c>
      <c r="F504" s="531"/>
      <c r="G504" s="538"/>
    </row>
    <row r="505" s="516" customFormat="1" ht="15.75" spans="1:7">
      <c r="A505" s="528" t="s">
        <v>163</v>
      </c>
      <c r="B505" s="531"/>
      <c r="C505" s="529">
        <v>0</v>
      </c>
      <c r="D505" s="529">
        <v>0</v>
      </c>
      <c r="E505" s="529">
        <v>0</v>
      </c>
      <c r="F505" s="531"/>
      <c r="G505" s="538"/>
    </row>
    <row r="506" s="516" customFormat="1" ht="15.75" spans="1:7">
      <c r="A506" s="528" t="s">
        <v>164</v>
      </c>
      <c r="B506" s="531"/>
      <c r="C506" s="529">
        <v>0</v>
      </c>
      <c r="D506" s="529">
        <v>0</v>
      </c>
      <c r="E506" s="529">
        <v>0</v>
      </c>
      <c r="F506" s="531"/>
      <c r="G506" s="538"/>
    </row>
    <row r="507" s="516" customFormat="1" ht="15.75" spans="1:7">
      <c r="A507" s="528" t="s">
        <v>484</v>
      </c>
      <c r="B507" s="531"/>
      <c r="C507" s="529">
        <v>0</v>
      </c>
      <c r="D507" s="529">
        <v>0</v>
      </c>
      <c r="E507" s="529">
        <v>0</v>
      </c>
      <c r="F507" s="531"/>
      <c r="G507" s="538"/>
    </row>
    <row r="508" s="516" customFormat="1" ht="15.75" spans="1:7">
      <c r="A508" s="528" t="s">
        <v>485</v>
      </c>
      <c r="B508" s="531"/>
      <c r="C508" s="529">
        <v>0</v>
      </c>
      <c r="D508" s="529">
        <v>0</v>
      </c>
      <c r="E508" s="529">
        <v>0</v>
      </c>
      <c r="F508" s="531"/>
      <c r="G508" s="538"/>
    </row>
    <row r="509" s="516" customFormat="1" ht="15.75" spans="1:7">
      <c r="A509" s="528" t="s">
        <v>486</v>
      </c>
      <c r="B509" s="531"/>
      <c r="C509" s="529"/>
      <c r="D509" s="529"/>
      <c r="E509" s="529"/>
      <c r="F509" s="531"/>
      <c r="G509" s="538"/>
    </row>
    <row r="510" s="516" customFormat="1" ht="15.75" spans="1:7">
      <c r="A510" s="528" t="s">
        <v>487</v>
      </c>
      <c r="B510" s="531">
        <v>4</v>
      </c>
      <c r="C510" s="529">
        <v>8</v>
      </c>
      <c r="D510" s="529">
        <v>28</v>
      </c>
      <c r="E510" s="529">
        <v>8</v>
      </c>
      <c r="F510" s="531">
        <f>ROUND(E510/C510*100,0)</f>
        <v>100</v>
      </c>
      <c r="G510" s="538">
        <f>E510/D510*100</f>
        <v>28.5714285714286</v>
      </c>
    </row>
    <row r="511" s="516" customFormat="1" ht="15.75" spans="1:7">
      <c r="A511" s="528" t="s">
        <v>488</v>
      </c>
      <c r="B511" s="531">
        <f>SUM(B512:B514)</f>
        <v>80</v>
      </c>
      <c r="C511" s="529">
        <f>SUM(C512:C514)</f>
        <v>84</v>
      </c>
      <c r="D511" s="529">
        <v>0</v>
      </c>
      <c r="E511" s="529">
        <f>SUM(E512:E514)</f>
        <v>76</v>
      </c>
      <c r="F511" s="531">
        <f>ROUND(E511/C511*100,0)</f>
        <v>90</v>
      </c>
      <c r="G511" s="538"/>
    </row>
    <row r="512" s="516" customFormat="1" ht="15.75" spans="1:7">
      <c r="A512" s="528" t="s">
        <v>489</v>
      </c>
      <c r="B512" s="531">
        <v>80</v>
      </c>
      <c r="C512" s="529">
        <v>0</v>
      </c>
      <c r="D512" s="529">
        <v>0</v>
      </c>
      <c r="E512" s="529">
        <v>0</v>
      </c>
      <c r="F512" s="531"/>
      <c r="G512" s="538"/>
    </row>
    <row r="513" s="516" customFormat="1" ht="15.75" spans="1:7">
      <c r="A513" s="528" t="s">
        <v>490</v>
      </c>
      <c r="B513" s="531"/>
      <c r="C513" s="529">
        <v>60</v>
      </c>
      <c r="D513" s="529">
        <v>0</v>
      </c>
      <c r="E513" s="529">
        <v>60</v>
      </c>
      <c r="F513" s="531">
        <f>ROUND(E513/C513*100,0)</f>
        <v>100</v>
      </c>
      <c r="G513" s="538"/>
    </row>
    <row r="514" s="516" customFormat="1" ht="15.75" spans="1:7">
      <c r="A514" s="528" t="s">
        <v>491</v>
      </c>
      <c r="B514" s="531"/>
      <c r="C514" s="529">
        <f>8+16</f>
        <v>24</v>
      </c>
      <c r="D514" s="529">
        <v>0</v>
      </c>
      <c r="E514" s="529">
        <v>16</v>
      </c>
      <c r="F514" s="531">
        <f>ROUND(E514/C514*100,0)</f>
        <v>67</v>
      </c>
      <c r="G514" s="538"/>
    </row>
    <row r="515" s="516" customFormat="1" ht="15.75" spans="1:7">
      <c r="A515" s="528" t="s">
        <v>86</v>
      </c>
      <c r="B515" s="529">
        <f>B516+B535+B543+B545+B554+B558+B568+B577+B584+B592+B601+B606+B609+B612+B615+B618+B621+B625+B629+B637+B640</f>
        <v>3983</v>
      </c>
      <c r="C515" s="529">
        <f>C516+C535+C543+C545+C554+C558+C568+C577+C584+C592+C601+C606+C609+C612+C615+C618+C621+C625+C629+C637+C640</f>
        <v>4354</v>
      </c>
      <c r="D515" s="529">
        <v>4317</v>
      </c>
      <c r="E515" s="529">
        <f>E516+E535+E543+E545+E554+E558+E568+E577+E584+E592+E601+E606+E609+E612+E615+E618+E621+E625+E629+E637+E640</f>
        <v>4143</v>
      </c>
      <c r="F515" s="531">
        <f>ROUND(E515/C515*100,0)</f>
        <v>95</v>
      </c>
      <c r="G515" s="538">
        <f>E515/D515*100</f>
        <v>95.9694232105629</v>
      </c>
    </row>
    <row r="516" s="516" customFormat="1" spans="1:7">
      <c r="A516" s="528" t="s">
        <v>492</v>
      </c>
      <c r="B516" s="531">
        <f>SUM(B517:B534)</f>
        <v>423</v>
      </c>
      <c r="C516" s="531">
        <f>SUM(C517:C534)</f>
        <v>74</v>
      </c>
      <c r="D516" s="531">
        <v>14</v>
      </c>
      <c r="E516" s="531">
        <f>SUM(E517:E534)</f>
        <v>72</v>
      </c>
      <c r="F516" s="531">
        <f>ROUND(E516/C516*100,0)</f>
        <v>97</v>
      </c>
      <c r="G516" s="538">
        <f>E516/D516*100</f>
        <v>514.285714285714</v>
      </c>
    </row>
    <row r="517" s="516" customFormat="1" ht="15.75" spans="1:7">
      <c r="A517" s="528" t="s">
        <v>162</v>
      </c>
      <c r="B517" s="531">
        <v>338</v>
      </c>
      <c r="C517" s="529"/>
      <c r="D517" s="529">
        <v>5</v>
      </c>
      <c r="E517" s="529"/>
      <c r="F517" s="531"/>
      <c r="G517" s="538">
        <f>E517/D517*100</f>
        <v>0</v>
      </c>
    </row>
    <row r="518" s="516" customFormat="1" ht="15.75" spans="1:16373">
      <c r="A518" s="528" t="s">
        <v>163</v>
      </c>
      <c r="B518" s="531"/>
      <c r="C518" s="529"/>
      <c r="D518" s="529"/>
      <c r="E518" s="529"/>
      <c r="F518" s="531"/>
      <c r="G518" s="538"/>
      <c r="XEJ518" s="523"/>
      <c r="XEK518" s="523"/>
      <c r="XEL518" s="523"/>
      <c r="XEM518" s="523"/>
      <c r="XEN518" s="523"/>
      <c r="XEO518" s="523"/>
      <c r="XEP518" s="523"/>
      <c r="XEQ518" s="523"/>
      <c r="XER518" s="523"/>
      <c r="XES518" s="523"/>
    </row>
    <row r="519" s="516" customFormat="1" ht="15.75" spans="1:7">
      <c r="A519" s="528" t="s">
        <v>164</v>
      </c>
      <c r="B519" s="531"/>
      <c r="C519" s="529">
        <v>0</v>
      </c>
      <c r="D519" s="529">
        <v>0</v>
      </c>
      <c r="E519" s="529">
        <v>0</v>
      </c>
      <c r="F519" s="531"/>
      <c r="G519" s="538"/>
    </row>
    <row r="520" s="516" customFormat="1" ht="15.75" spans="1:7">
      <c r="A520" s="528" t="s">
        <v>493</v>
      </c>
      <c r="B520" s="531"/>
      <c r="C520" s="529">
        <v>0</v>
      </c>
      <c r="D520" s="529">
        <v>0</v>
      </c>
      <c r="E520" s="529">
        <v>0</v>
      </c>
      <c r="F520" s="531"/>
      <c r="G520" s="538"/>
    </row>
    <row r="521" s="516" customFormat="1" ht="15.75" spans="1:7">
      <c r="A521" s="528" t="s">
        <v>494</v>
      </c>
      <c r="B521" s="531"/>
      <c r="C521" s="529">
        <v>0</v>
      </c>
      <c r="D521" s="529">
        <v>0</v>
      </c>
      <c r="E521" s="529">
        <v>0</v>
      </c>
      <c r="F521" s="531"/>
      <c r="G521" s="538"/>
    </row>
    <row r="522" s="516" customFormat="1" ht="15.75" spans="1:7">
      <c r="A522" s="528" t="s">
        <v>495</v>
      </c>
      <c r="B522" s="531"/>
      <c r="C522" s="529">
        <v>0</v>
      </c>
      <c r="D522" s="529">
        <v>0</v>
      </c>
      <c r="E522" s="529">
        <v>0</v>
      </c>
      <c r="F522" s="531"/>
      <c r="G522" s="538"/>
    </row>
    <row r="523" s="516" customFormat="1" ht="15.75" spans="1:7">
      <c r="A523" s="528" t="s">
        <v>496</v>
      </c>
      <c r="B523" s="531"/>
      <c r="C523" s="529">
        <v>0</v>
      </c>
      <c r="D523" s="529">
        <v>0</v>
      </c>
      <c r="E523" s="529">
        <v>0</v>
      </c>
      <c r="F523" s="531"/>
      <c r="G523" s="538"/>
    </row>
    <row r="524" s="516" customFormat="1" ht="15.75" spans="1:7">
      <c r="A524" s="528" t="s">
        <v>203</v>
      </c>
      <c r="B524" s="531"/>
      <c r="C524" s="529">
        <v>0</v>
      </c>
      <c r="D524" s="529">
        <v>0</v>
      </c>
      <c r="E524" s="529">
        <v>0</v>
      </c>
      <c r="F524" s="531"/>
      <c r="G524" s="538"/>
    </row>
    <row r="525" s="516" customFormat="1" ht="15.75" spans="1:7">
      <c r="A525" s="528" t="s">
        <v>497</v>
      </c>
      <c r="B525" s="531"/>
      <c r="C525" s="529">
        <v>0</v>
      </c>
      <c r="D525" s="529">
        <v>0</v>
      </c>
      <c r="E525" s="529">
        <v>0</v>
      </c>
      <c r="F525" s="531"/>
      <c r="G525" s="538"/>
    </row>
    <row r="526" s="516" customFormat="1" ht="15.75" spans="1:7">
      <c r="A526" s="528" t="s">
        <v>498</v>
      </c>
      <c r="B526" s="531"/>
      <c r="C526" s="529">
        <v>0</v>
      </c>
      <c r="D526" s="529">
        <v>0</v>
      </c>
      <c r="E526" s="529">
        <v>0</v>
      </c>
      <c r="F526" s="531"/>
      <c r="G526" s="538"/>
    </row>
    <row r="527" s="516" customFormat="1" ht="15.75" spans="1:7">
      <c r="A527" s="528" t="s">
        <v>499</v>
      </c>
      <c r="B527" s="531"/>
      <c r="C527" s="529">
        <v>0</v>
      </c>
      <c r="D527" s="529">
        <v>0</v>
      </c>
      <c r="E527" s="529">
        <v>0</v>
      </c>
      <c r="F527" s="531"/>
      <c r="G527" s="538"/>
    </row>
    <row r="528" s="516" customFormat="1" ht="15.75" spans="1:7">
      <c r="A528" s="528" t="s">
        <v>500</v>
      </c>
      <c r="B528" s="531"/>
      <c r="C528" s="529">
        <v>0</v>
      </c>
      <c r="D528" s="529">
        <v>0</v>
      </c>
      <c r="E528" s="529">
        <v>0</v>
      </c>
      <c r="F528" s="531"/>
      <c r="G528" s="538"/>
    </row>
    <row r="529" s="516" customFormat="1" ht="15.75" spans="1:7">
      <c r="A529" s="528" t="s">
        <v>501</v>
      </c>
      <c r="B529" s="531"/>
      <c r="C529" s="529">
        <v>0</v>
      </c>
      <c r="D529" s="529">
        <v>0</v>
      </c>
      <c r="E529" s="529">
        <v>0</v>
      </c>
      <c r="F529" s="531"/>
      <c r="G529" s="538"/>
    </row>
    <row r="530" s="516" customFormat="1" ht="15.75" spans="1:7">
      <c r="A530" s="528" t="s">
        <v>502</v>
      </c>
      <c r="B530" s="531"/>
      <c r="C530" s="529">
        <v>0</v>
      </c>
      <c r="D530" s="529">
        <v>0</v>
      </c>
      <c r="E530" s="529">
        <v>0</v>
      </c>
      <c r="F530" s="531"/>
      <c r="G530" s="538"/>
    </row>
    <row r="531" s="516" customFormat="1" ht="15.75" spans="1:7">
      <c r="A531" s="528" t="s">
        <v>503</v>
      </c>
      <c r="B531" s="531"/>
      <c r="C531" s="529">
        <v>0</v>
      </c>
      <c r="D531" s="529">
        <v>0</v>
      </c>
      <c r="E531" s="529">
        <v>0</v>
      </c>
      <c r="F531" s="531"/>
      <c r="G531" s="538"/>
    </row>
    <row r="532" s="516" customFormat="1" ht="15.75" spans="1:7">
      <c r="A532" s="528" t="s">
        <v>504</v>
      </c>
      <c r="B532" s="531"/>
      <c r="C532" s="529">
        <v>0</v>
      </c>
      <c r="D532" s="529">
        <v>0</v>
      </c>
      <c r="E532" s="529">
        <v>0</v>
      </c>
      <c r="F532" s="531"/>
      <c r="G532" s="538"/>
    </row>
    <row r="533" s="516" customFormat="1" ht="15.75" spans="1:7">
      <c r="A533" s="528" t="s">
        <v>171</v>
      </c>
      <c r="B533" s="531"/>
      <c r="C533" s="529">
        <v>0</v>
      </c>
      <c r="D533" s="529">
        <v>0</v>
      </c>
      <c r="E533" s="529">
        <v>0</v>
      </c>
      <c r="F533" s="531"/>
      <c r="G533" s="538"/>
    </row>
    <row r="534" s="516" customFormat="1" ht="15.75" spans="1:7">
      <c r="A534" s="528" t="s">
        <v>505</v>
      </c>
      <c r="B534" s="531">
        <v>85</v>
      </c>
      <c r="C534" s="529">
        <f>2+72</f>
        <v>74</v>
      </c>
      <c r="D534" s="529">
        <v>9</v>
      </c>
      <c r="E534" s="529">
        <v>72</v>
      </c>
      <c r="F534" s="531">
        <f>ROUND(E534/C534*100,0)</f>
        <v>97</v>
      </c>
      <c r="G534" s="538">
        <f>E534/D534*100</f>
        <v>800</v>
      </c>
    </row>
    <row r="535" s="516" customFormat="1" spans="1:16373">
      <c r="A535" s="528" t="s">
        <v>506</v>
      </c>
      <c r="B535" s="531">
        <f>SUM(B536:B542)</f>
        <v>283</v>
      </c>
      <c r="C535" s="531">
        <f>SUM(C536:C542)</f>
        <v>249</v>
      </c>
      <c r="D535" s="531">
        <v>416</v>
      </c>
      <c r="E535" s="531">
        <f>SUM(E536:E542)</f>
        <v>249</v>
      </c>
      <c r="F535" s="531">
        <f>ROUND(E535/C535*100,0)</f>
        <v>100</v>
      </c>
      <c r="G535" s="538">
        <f>E535/D535*100</f>
        <v>59.8557692307692</v>
      </c>
      <c r="XEJ535" s="523"/>
      <c r="XEK535" s="523"/>
      <c r="XEL535" s="523"/>
      <c r="XEM535" s="523"/>
      <c r="XEN535" s="523"/>
      <c r="XEO535" s="523"/>
      <c r="XEP535" s="523"/>
      <c r="XEQ535" s="523"/>
      <c r="XER535" s="523"/>
      <c r="XES535" s="523"/>
    </row>
    <row r="536" s="516" customFormat="1" ht="15.75" spans="1:7">
      <c r="A536" s="528" t="s">
        <v>162</v>
      </c>
      <c r="B536" s="531">
        <v>49</v>
      </c>
      <c r="C536" s="529">
        <v>54</v>
      </c>
      <c r="D536" s="529">
        <v>108</v>
      </c>
      <c r="E536" s="529">
        <v>54</v>
      </c>
      <c r="F536" s="531">
        <f>ROUND(E536/C536*100,0)</f>
        <v>100</v>
      </c>
      <c r="G536" s="538">
        <f>E536/D536*100</f>
        <v>50</v>
      </c>
    </row>
    <row r="537" s="516" customFormat="1" ht="15.75" spans="1:7">
      <c r="A537" s="528" t="s">
        <v>163</v>
      </c>
      <c r="B537" s="531"/>
      <c r="C537" s="529">
        <v>0</v>
      </c>
      <c r="D537" s="529">
        <v>0</v>
      </c>
      <c r="E537" s="529">
        <v>0</v>
      </c>
      <c r="F537" s="531"/>
      <c r="G537" s="538"/>
    </row>
    <row r="538" s="516" customFormat="1" ht="15.75" spans="1:7">
      <c r="A538" s="528" t="s">
        <v>164</v>
      </c>
      <c r="B538" s="531"/>
      <c r="C538" s="529">
        <v>0</v>
      </c>
      <c r="D538" s="529">
        <v>0</v>
      </c>
      <c r="E538" s="529">
        <v>0</v>
      </c>
      <c r="F538" s="531"/>
      <c r="G538" s="538"/>
    </row>
    <row r="539" s="516" customFormat="1" ht="15.75" spans="1:7">
      <c r="A539" s="528" t="s">
        <v>507</v>
      </c>
      <c r="B539" s="531">
        <v>10</v>
      </c>
      <c r="C539" s="529">
        <v>1</v>
      </c>
      <c r="D539" s="529">
        <v>15</v>
      </c>
      <c r="E539" s="529">
        <v>1</v>
      </c>
      <c r="F539" s="531">
        <f>ROUND(E539/C539*100,0)</f>
        <v>100</v>
      </c>
      <c r="G539" s="538">
        <f>E539/D539*100</f>
        <v>6.66666666666667</v>
      </c>
    </row>
    <row r="540" s="516" customFormat="1" ht="15.75" spans="1:7">
      <c r="A540" s="528" t="s">
        <v>508</v>
      </c>
      <c r="B540" s="531">
        <v>9</v>
      </c>
      <c r="C540" s="529">
        <v>1</v>
      </c>
      <c r="D540" s="529">
        <v>1</v>
      </c>
      <c r="E540" s="529">
        <v>1</v>
      </c>
      <c r="F540" s="531">
        <f>ROUND(E540/C540*100,0)</f>
        <v>100</v>
      </c>
      <c r="G540" s="538">
        <f>E540/D540*100</f>
        <v>100</v>
      </c>
    </row>
    <row r="541" s="516" customFormat="1" ht="15.75" spans="1:7">
      <c r="A541" s="528" t="s">
        <v>509</v>
      </c>
      <c r="B541" s="531"/>
      <c r="C541" s="529">
        <v>30</v>
      </c>
      <c r="D541" s="529">
        <v>0</v>
      </c>
      <c r="E541" s="529">
        <v>30</v>
      </c>
      <c r="F541" s="531">
        <f>ROUND(E541/C541*100,0)</f>
        <v>100</v>
      </c>
      <c r="G541" s="538"/>
    </row>
    <row r="542" s="516" customFormat="1" ht="15.75" spans="1:7">
      <c r="A542" s="528" t="s">
        <v>510</v>
      </c>
      <c r="B542" s="531">
        <v>215</v>
      </c>
      <c r="C542" s="529">
        <v>163</v>
      </c>
      <c r="D542" s="529">
        <v>292</v>
      </c>
      <c r="E542" s="529">
        <v>163</v>
      </c>
      <c r="F542" s="531">
        <f>ROUND(E542/C542*100,0)</f>
        <v>100</v>
      </c>
      <c r="G542" s="538">
        <f>E542/D542*100</f>
        <v>55.8219178082192</v>
      </c>
    </row>
    <row r="543" s="516" customFormat="1" ht="15.75" spans="1:7">
      <c r="A543" s="528" t="s">
        <v>511</v>
      </c>
      <c r="B543" s="531">
        <v>0</v>
      </c>
      <c r="C543" s="529">
        <v>0</v>
      </c>
      <c r="D543" s="529">
        <v>0</v>
      </c>
      <c r="E543" s="529">
        <v>0</v>
      </c>
      <c r="F543" s="531"/>
      <c r="G543" s="538"/>
    </row>
    <row r="544" s="516" customFormat="1" ht="15.75" spans="1:7">
      <c r="A544" s="528" t="s">
        <v>512</v>
      </c>
      <c r="B544" s="531"/>
      <c r="C544" s="529">
        <v>0</v>
      </c>
      <c r="D544" s="529">
        <v>0</v>
      </c>
      <c r="E544" s="529">
        <v>0</v>
      </c>
      <c r="F544" s="531"/>
      <c r="G544" s="538"/>
    </row>
    <row r="545" s="516" customFormat="1" spans="1:7">
      <c r="A545" s="528" t="s">
        <v>513</v>
      </c>
      <c r="B545" s="531">
        <f>SUM(B546:B553)</f>
        <v>1764</v>
      </c>
      <c r="C545" s="531">
        <f>SUM(C546:C553)</f>
        <v>1719</v>
      </c>
      <c r="D545" s="531">
        <v>1676</v>
      </c>
      <c r="E545" s="531">
        <f>SUM(E546:E553)</f>
        <v>1719</v>
      </c>
      <c r="F545" s="531">
        <f>ROUND(E545/C545*100,0)</f>
        <v>100</v>
      </c>
      <c r="G545" s="538">
        <f>E545/D545*100</f>
        <v>102.565632458234</v>
      </c>
    </row>
    <row r="546" s="516" customFormat="1" ht="15.75" spans="1:7">
      <c r="A546" s="528" t="s">
        <v>514</v>
      </c>
      <c r="B546" s="531"/>
      <c r="C546" s="529"/>
      <c r="D546" s="529">
        <v>2</v>
      </c>
      <c r="E546" s="529"/>
      <c r="F546" s="531"/>
      <c r="G546" s="538">
        <f>E546/D546*100</f>
        <v>0</v>
      </c>
    </row>
    <row r="547" s="516" customFormat="1" ht="15.75" spans="1:7">
      <c r="A547" s="528" t="s">
        <v>515</v>
      </c>
      <c r="B547" s="531"/>
      <c r="C547" s="529"/>
      <c r="D547" s="529"/>
      <c r="E547" s="529"/>
      <c r="F547" s="531"/>
      <c r="G547" s="538"/>
    </row>
    <row r="548" s="516" customFormat="1" ht="15.75" spans="1:7">
      <c r="A548" s="528" t="s">
        <v>516</v>
      </c>
      <c r="B548" s="531"/>
      <c r="C548" s="529">
        <v>0</v>
      </c>
      <c r="D548" s="529">
        <v>0</v>
      </c>
      <c r="E548" s="529">
        <v>0</v>
      </c>
      <c r="F548" s="531"/>
      <c r="G548" s="538"/>
    </row>
    <row r="549" s="516" customFormat="1" ht="15.75" spans="1:7">
      <c r="A549" s="528" t="s">
        <v>517</v>
      </c>
      <c r="B549" s="531">
        <v>1232</v>
      </c>
      <c r="C549" s="529">
        <v>1225</v>
      </c>
      <c r="D549" s="529">
        <v>1201</v>
      </c>
      <c r="E549" s="529">
        <v>1225</v>
      </c>
      <c r="F549" s="531">
        <f>ROUND(E549/C549*100,0)</f>
        <v>100</v>
      </c>
      <c r="G549" s="538">
        <f>E549/D549*100</f>
        <v>101.998334721066</v>
      </c>
    </row>
    <row r="550" s="516" customFormat="1" ht="15.75" spans="1:7">
      <c r="A550" s="528" t="s">
        <v>518</v>
      </c>
      <c r="B550" s="531">
        <v>531</v>
      </c>
      <c r="C550" s="529">
        <v>493</v>
      </c>
      <c r="D550" s="529">
        <v>461</v>
      </c>
      <c r="E550" s="529">
        <v>493</v>
      </c>
      <c r="F550" s="531">
        <f>ROUND(E550/C550*100,0)</f>
        <v>100</v>
      </c>
      <c r="G550" s="538">
        <f>E550/D550*100</f>
        <v>106.941431670282</v>
      </c>
    </row>
    <row r="551" s="516" customFormat="1" ht="15.75" spans="1:7">
      <c r="A551" s="528" t="s">
        <v>519</v>
      </c>
      <c r="B551" s="531"/>
      <c r="C551" s="529">
        <v>0</v>
      </c>
      <c r="D551" s="529">
        <v>0</v>
      </c>
      <c r="E551" s="529">
        <v>0</v>
      </c>
      <c r="F551" s="531"/>
      <c r="G551" s="538"/>
    </row>
    <row r="552" s="516" customFormat="1" ht="15.75" spans="1:7">
      <c r="A552" s="528" t="s">
        <v>520</v>
      </c>
      <c r="B552" s="531"/>
      <c r="C552" s="529">
        <v>0</v>
      </c>
      <c r="D552" s="529">
        <v>0</v>
      </c>
      <c r="E552" s="529">
        <v>0</v>
      </c>
      <c r="F552" s="531"/>
      <c r="G552" s="538"/>
    </row>
    <row r="553" s="516" customFormat="1" ht="15.75" spans="1:7">
      <c r="A553" s="528" t="s">
        <v>521</v>
      </c>
      <c r="B553" s="531">
        <v>1</v>
      </c>
      <c r="C553" s="529">
        <v>1</v>
      </c>
      <c r="D553" s="529">
        <v>12</v>
      </c>
      <c r="E553" s="529">
        <v>1</v>
      </c>
      <c r="F553" s="531">
        <f>ROUND(E553/C553*100,0)</f>
        <v>100</v>
      </c>
      <c r="G553" s="538">
        <f>E553/D553*100</f>
        <v>8.33333333333333</v>
      </c>
    </row>
    <row r="554" s="516" customFormat="1" ht="15.75" spans="1:16373">
      <c r="A554" s="528" t="s">
        <v>522</v>
      </c>
      <c r="B554" s="531">
        <v>0</v>
      </c>
      <c r="C554" s="529">
        <v>0</v>
      </c>
      <c r="D554" s="529">
        <v>0</v>
      </c>
      <c r="E554" s="529">
        <v>0</v>
      </c>
      <c r="F554" s="531"/>
      <c r="G554" s="538"/>
      <c r="XEJ554" s="523"/>
      <c r="XEK554" s="523"/>
      <c r="XEL554" s="523"/>
      <c r="XEM554" s="523"/>
      <c r="XEN554" s="523"/>
      <c r="XEO554" s="523"/>
      <c r="XEP554" s="523"/>
      <c r="XEQ554" s="523"/>
      <c r="XER554" s="523"/>
      <c r="XES554" s="523"/>
    </row>
    <row r="555" s="516" customFormat="1" ht="15.75" spans="1:7">
      <c r="A555" s="528" t="s">
        <v>523</v>
      </c>
      <c r="B555" s="531"/>
      <c r="C555" s="529">
        <v>0</v>
      </c>
      <c r="D555" s="529">
        <v>0</v>
      </c>
      <c r="E555" s="529">
        <v>0</v>
      </c>
      <c r="F555" s="531"/>
      <c r="G555" s="538"/>
    </row>
    <row r="556" s="516" customFormat="1" ht="15.75" spans="1:7">
      <c r="A556" s="528" t="s">
        <v>524</v>
      </c>
      <c r="B556" s="531"/>
      <c r="C556" s="529">
        <v>0</v>
      </c>
      <c r="D556" s="529">
        <v>0</v>
      </c>
      <c r="E556" s="529">
        <v>0</v>
      </c>
      <c r="F556" s="531"/>
      <c r="G556" s="538"/>
    </row>
    <row r="557" s="516" customFormat="1" ht="15.75" spans="1:7">
      <c r="A557" s="528" t="s">
        <v>525</v>
      </c>
      <c r="B557" s="531"/>
      <c r="C557" s="529">
        <v>0</v>
      </c>
      <c r="D557" s="529">
        <v>0</v>
      </c>
      <c r="E557" s="529">
        <v>0</v>
      </c>
      <c r="F557" s="531"/>
      <c r="G557" s="538"/>
    </row>
    <row r="558" s="516" customFormat="1" spans="1:7">
      <c r="A558" s="528" t="s">
        <v>526</v>
      </c>
      <c r="B558" s="531">
        <f>SUM(B559:B567)</f>
        <v>79</v>
      </c>
      <c r="C558" s="531">
        <f>SUM(C559:C567)</f>
        <v>370</v>
      </c>
      <c r="D558" s="531">
        <v>394</v>
      </c>
      <c r="E558" s="531">
        <f>SUM(E559:E567)</f>
        <v>370</v>
      </c>
      <c r="F558" s="531">
        <f>ROUND(E558/C558*100,0)</f>
        <v>100</v>
      </c>
      <c r="G558" s="538">
        <f>E558/D558*100</f>
        <v>93.9086294416244</v>
      </c>
    </row>
    <row r="559" s="516" customFormat="1" ht="15.75" spans="1:7">
      <c r="A559" s="528" t="s">
        <v>527</v>
      </c>
      <c r="B559" s="531"/>
      <c r="C559" s="529">
        <v>0</v>
      </c>
      <c r="D559" s="529">
        <v>0</v>
      </c>
      <c r="E559" s="529">
        <v>0</v>
      </c>
      <c r="F559" s="531"/>
      <c r="G559" s="538"/>
    </row>
    <row r="560" s="516" customFormat="1" ht="15.75" spans="1:7">
      <c r="A560" s="528" t="s">
        <v>528</v>
      </c>
      <c r="B560" s="531"/>
      <c r="C560" s="529">
        <v>0</v>
      </c>
      <c r="D560" s="529">
        <v>0</v>
      </c>
      <c r="E560" s="529">
        <v>0</v>
      </c>
      <c r="F560" s="531"/>
      <c r="G560" s="538"/>
    </row>
    <row r="561" s="516" customFormat="1" ht="15.75" spans="1:7">
      <c r="A561" s="528" t="s">
        <v>529</v>
      </c>
      <c r="B561" s="531"/>
      <c r="C561" s="529"/>
      <c r="D561" s="529"/>
      <c r="E561" s="529"/>
      <c r="F561" s="531"/>
      <c r="G561" s="538"/>
    </row>
    <row r="562" s="516" customFormat="1" ht="15.75" spans="1:7">
      <c r="A562" s="528" t="s">
        <v>530</v>
      </c>
      <c r="B562" s="531"/>
      <c r="C562" s="529"/>
      <c r="D562" s="529"/>
      <c r="E562" s="529"/>
      <c r="F562" s="531"/>
      <c r="G562" s="538"/>
    </row>
    <row r="563" s="516" customFormat="1" ht="15.75" spans="1:7">
      <c r="A563" s="528" t="s">
        <v>531</v>
      </c>
      <c r="B563" s="531"/>
      <c r="C563" s="529">
        <v>0</v>
      </c>
      <c r="D563" s="529">
        <v>0</v>
      </c>
      <c r="E563" s="529">
        <v>0</v>
      </c>
      <c r="F563" s="531"/>
      <c r="G563" s="538"/>
    </row>
    <row r="564" s="516" customFormat="1" ht="15.75" spans="1:7">
      <c r="A564" s="528" t="s">
        <v>532</v>
      </c>
      <c r="B564" s="531"/>
      <c r="C564" s="529">
        <v>0</v>
      </c>
      <c r="D564" s="529">
        <v>0</v>
      </c>
      <c r="E564" s="529">
        <v>0</v>
      </c>
      <c r="F564" s="531"/>
      <c r="G564" s="538"/>
    </row>
    <row r="565" s="516" customFormat="1" ht="15.75" spans="1:7">
      <c r="A565" s="528" t="s">
        <v>533</v>
      </c>
      <c r="B565" s="531"/>
      <c r="C565" s="529">
        <v>0</v>
      </c>
      <c r="D565" s="529">
        <v>0</v>
      </c>
      <c r="E565" s="529">
        <v>0</v>
      </c>
      <c r="F565" s="531"/>
      <c r="G565" s="538"/>
    </row>
    <row r="566" s="516" customFormat="1" ht="15.75" spans="1:7">
      <c r="A566" s="528" t="s">
        <v>534</v>
      </c>
      <c r="B566" s="531"/>
      <c r="C566" s="529"/>
      <c r="D566" s="529"/>
      <c r="E566" s="529"/>
      <c r="F566" s="531"/>
      <c r="G566" s="538"/>
    </row>
    <row r="567" s="516" customFormat="1" ht="15.75" spans="1:7">
      <c r="A567" s="528" t="s">
        <v>535</v>
      </c>
      <c r="B567" s="531">
        <v>79</v>
      </c>
      <c r="C567" s="529">
        <v>370</v>
      </c>
      <c r="D567" s="529">
        <v>394</v>
      </c>
      <c r="E567" s="529">
        <v>370</v>
      </c>
      <c r="F567" s="531">
        <f t="shared" ref="F567:F573" si="2">ROUND(E567/C567*100,0)</f>
        <v>100</v>
      </c>
      <c r="G567" s="538">
        <f t="shared" ref="G567:G573" si="3">E567/D567*100</f>
        <v>93.9086294416244</v>
      </c>
    </row>
    <row r="568" s="516" customFormat="1" spans="1:7">
      <c r="A568" s="528" t="s">
        <v>536</v>
      </c>
      <c r="B568" s="531">
        <f>SUM(B569:B576)</f>
        <v>83</v>
      </c>
      <c r="C568" s="531">
        <f>SUM(C569:C576)</f>
        <v>322</v>
      </c>
      <c r="D568" s="531">
        <v>367</v>
      </c>
      <c r="E568" s="531">
        <f>SUM(E569:E576)</f>
        <v>318</v>
      </c>
      <c r="F568" s="531">
        <f t="shared" si="2"/>
        <v>99</v>
      </c>
      <c r="G568" s="538">
        <f t="shared" si="3"/>
        <v>86.6485013623978</v>
      </c>
    </row>
    <row r="569" s="516" customFormat="1" ht="15.75" spans="1:7">
      <c r="A569" s="528" t="s">
        <v>537</v>
      </c>
      <c r="B569" s="531">
        <v>17</v>
      </c>
      <c r="C569" s="529">
        <v>43</v>
      </c>
      <c r="D569" s="529">
        <v>59</v>
      </c>
      <c r="E569" s="529">
        <v>43</v>
      </c>
      <c r="F569" s="531">
        <f t="shared" si="2"/>
        <v>100</v>
      </c>
      <c r="G569" s="538">
        <f t="shared" si="3"/>
        <v>72.8813559322034</v>
      </c>
    </row>
    <row r="570" s="516" customFormat="1" ht="15.75" spans="1:7">
      <c r="A570" s="528" t="s">
        <v>538</v>
      </c>
      <c r="B570" s="531"/>
      <c r="C570" s="529">
        <v>46</v>
      </c>
      <c r="D570" s="529">
        <v>48</v>
      </c>
      <c r="E570" s="529">
        <v>46</v>
      </c>
      <c r="F570" s="531">
        <f t="shared" si="2"/>
        <v>100</v>
      </c>
      <c r="G570" s="538">
        <f t="shared" si="3"/>
        <v>95.8333333333333</v>
      </c>
    </row>
    <row r="571" s="516" customFormat="1" ht="15.75" spans="1:7">
      <c r="A571" s="528" t="s">
        <v>539</v>
      </c>
      <c r="B571" s="531"/>
      <c r="C571" s="529">
        <v>118</v>
      </c>
      <c r="D571" s="529">
        <v>135</v>
      </c>
      <c r="E571" s="529">
        <v>118</v>
      </c>
      <c r="F571" s="531">
        <f t="shared" si="2"/>
        <v>100</v>
      </c>
      <c r="G571" s="538">
        <f t="shared" si="3"/>
        <v>87.4074074074074</v>
      </c>
    </row>
    <row r="572" s="516" customFormat="1" ht="15.75" spans="1:7">
      <c r="A572" s="528" t="s">
        <v>540</v>
      </c>
      <c r="B572" s="531">
        <v>20</v>
      </c>
      <c r="C572" s="529">
        <v>32</v>
      </c>
      <c r="D572" s="529">
        <v>62</v>
      </c>
      <c r="E572" s="529">
        <v>28</v>
      </c>
      <c r="F572" s="531">
        <f t="shared" si="2"/>
        <v>88</v>
      </c>
      <c r="G572" s="538">
        <f t="shared" si="3"/>
        <v>45.1612903225806</v>
      </c>
    </row>
    <row r="573" s="516" customFormat="1" ht="15.75" spans="1:7">
      <c r="A573" s="528" t="s">
        <v>541</v>
      </c>
      <c r="B573" s="531"/>
      <c r="C573" s="529">
        <v>40</v>
      </c>
      <c r="D573" s="529">
        <v>38</v>
      </c>
      <c r="E573" s="529">
        <v>40</v>
      </c>
      <c r="F573" s="531">
        <f t="shared" si="2"/>
        <v>100</v>
      </c>
      <c r="G573" s="538">
        <f t="shared" si="3"/>
        <v>105.263157894737</v>
      </c>
    </row>
    <row r="574" s="516" customFormat="1" ht="15.75" spans="1:7">
      <c r="A574" s="528" t="s">
        <v>542</v>
      </c>
      <c r="B574" s="531"/>
      <c r="C574" s="529">
        <v>0</v>
      </c>
      <c r="D574" s="529">
        <v>0</v>
      </c>
      <c r="E574" s="529">
        <v>0</v>
      </c>
      <c r="F574" s="531"/>
      <c r="G574" s="538"/>
    </row>
    <row r="575" s="516" customFormat="1" ht="15.75" spans="1:7">
      <c r="A575" s="528" t="s">
        <v>543</v>
      </c>
      <c r="B575" s="531"/>
      <c r="C575" s="529">
        <v>0</v>
      </c>
      <c r="D575" s="529">
        <v>0</v>
      </c>
      <c r="E575" s="529">
        <v>0</v>
      </c>
      <c r="F575" s="531"/>
      <c r="G575" s="538"/>
    </row>
    <row r="576" s="516" customFormat="1" ht="15.75" spans="1:7">
      <c r="A576" s="528" t="s">
        <v>544</v>
      </c>
      <c r="B576" s="531">
        <v>46</v>
      </c>
      <c r="C576" s="529">
        <v>43</v>
      </c>
      <c r="D576" s="529">
        <v>25</v>
      </c>
      <c r="E576" s="529">
        <v>43</v>
      </c>
      <c r="F576" s="531">
        <f>ROUND(E576/C576*100,0)</f>
        <v>100</v>
      </c>
      <c r="G576" s="538">
        <f>E576/D576*100</f>
        <v>172</v>
      </c>
    </row>
    <row r="577" s="516" customFormat="1" spans="1:7">
      <c r="A577" s="528" t="s">
        <v>545</v>
      </c>
      <c r="B577" s="531">
        <f>SUM(B578:B583)</f>
        <v>350</v>
      </c>
      <c r="C577" s="531">
        <f>SUM(C578:C583)</f>
        <v>29</v>
      </c>
      <c r="D577" s="531">
        <v>69</v>
      </c>
      <c r="E577" s="531">
        <f>SUM(E578:E583)</f>
        <v>25</v>
      </c>
      <c r="F577" s="531">
        <f>ROUND(E577/C577*100,0)</f>
        <v>86</v>
      </c>
      <c r="G577" s="538">
        <f>E577/D577*100</f>
        <v>36.231884057971</v>
      </c>
    </row>
    <row r="578" s="516" customFormat="1" ht="15.75" spans="1:7">
      <c r="A578" s="528" t="s">
        <v>546</v>
      </c>
      <c r="B578" s="531">
        <v>40</v>
      </c>
      <c r="C578" s="529">
        <v>11</v>
      </c>
      <c r="D578" s="529"/>
      <c r="E578" s="529">
        <v>11</v>
      </c>
      <c r="F578" s="531">
        <f>ROUND(E578/C578*100,0)</f>
        <v>100</v>
      </c>
      <c r="G578" s="538"/>
    </row>
    <row r="579" s="516" customFormat="1" ht="15.75" spans="1:7">
      <c r="A579" s="528" t="s">
        <v>547</v>
      </c>
      <c r="B579" s="531"/>
      <c r="C579" s="529">
        <v>0</v>
      </c>
      <c r="D579" s="529">
        <v>0</v>
      </c>
      <c r="E579" s="529">
        <v>0</v>
      </c>
      <c r="F579" s="531"/>
      <c r="G579" s="538"/>
    </row>
    <row r="580" s="516" customFormat="1" ht="15.75" spans="1:7">
      <c r="A580" s="528" t="s">
        <v>548</v>
      </c>
      <c r="B580" s="531"/>
      <c r="C580" s="529">
        <v>0</v>
      </c>
      <c r="D580" s="529">
        <v>0</v>
      </c>
      <c r="E580" s="529">
        <v>0</v>
      </c>
      <c r="F580" s="531"/>
      <c r="G580" s="538"/>
    </row>
    <row r="581" s="516" customFormat="1" ht="15.75" spans="1:7">
      <c r="A581" s="528" t="s">
        <v>549</v>
      </c>
      <c r="B581" s="531">
        <v>20</v>
      </c>
      <c r="C581" s="529">
        <v>5</v>
      </c>
      <c r="D581" s="529">
        <v>12</v>
      </c>
      <c r="E581" s="529">
        <v>1</v>
      </c>
      <c r="F581" s="531">
        <f>ROUND(E581/C581*100,0)</f>
        <v>20</v>
      </c>
      <c r="G581" s="538">
        <f>E581/D581*100</f>
        <v>8.33333333333333</v>
      </c>
    </row>
    <row r="582" s="516" customFormat="1" ht="15.75" spans="1:7">
      <c r="A582" s="528" t="s">
        <v>550</v>
      </c>
      <c r="B582" s="531"/>
      <c r="C582" s="529">
        <v>0</v>
      </c>
      <c r="D582" s="529">
        <v>0</v>
      </c>
      <c r="E582" s="529">
        <v>0</v>
      </c>
      <c r="F582" s="531"/>
      <c r="G582" s="538"/>
    </row>
    <row r="583" s="516" customFormat="1" ht="15.75" spans="1:7">
      <c r="A583" s="528" t="s">
        <v>551</v>
      </c>
      <c r="B583" s="531">
        <v>290</v>
      </c>
      <c r="C583" s="529">
        <v>13</v>
      </c>
      <c r="D583" s="529">
        <v>57</v>
      </c>
      <c r="E583" s="529">
        <v>13</v>
      </c>
      <c r="F583" s="531">
        <f t="shared" ref="F583:F646" si="4">ROUND(E583/C583*100,0)</f>
        <v>100</v>
      </c>
      <c r="G583" s="538">
        <f t="shared" ref="G583:G646" si="5">E583/D583*100</f>
        <v>22.8070175438596</v>
      </c>
    </row>
    <row r="584" s="516" customFormat="1" spans="1:16373">
      <c r="A584" s="528" t="s">
        <v>552</v>
      </c>
      <c r="B584" s="531">
        <f>SUM(B585:B591)</f>
        <v>195</v>
      </c>
      <c r="C584" s="531">
        <f>SUM(C585:C591)</f>
        <v>194</v>
      </c>
      <c r="D584" s="531">
        <v>103</v>
      </c>
      <c r="E584" s="531">
        <f>SUM(E585:E591)</f>
        <v>190</v>
      </c>
      <c r="F584" s="531">
        <f t="shared" si="4"/>
        <v>98</v>
      </c>
      <c r="G584" s="538">
        <f t="shared" si="5"/>
        <v>184.466019417476</v>
      </c>
      <c r="XEJ584" s="523"/>
      <c r="XEK584" s="523"/>
      <c r="XEL584" s="523"/>
      <c r="XEM584" s="523"/>
      <c r="XEN584" s="523"/>
      <c r="XEO584" s="523"/>
      <c r="XEP584" s="523"/>
      <c r="XEQ584" s="523"/>
      <c r="XER584" s="523"/>
      <c r="XES584" s="523"/>
    </row>
    <row r="585" s="516" customFormat="1" ht="15.75" spans="1:7">
      <c r="A585" s="528" t="s">
        <v>553</v>
      </c>
      <c r="B585" s="531">
        <v>11</v>
      </c>
      <c r="C585" s="529">
        <v>31</v>
      </c>
      <c r="D585" s="529">
        <v>12</v>
      </c>
      <c r="E585" s="529">
        <v>31</v>
      </c>
      <c r="F585" s="531">
        <f t="shared" si="4"/>
        <v>100</v>
      </c>
      <c r="G585" s="538">
        <f t="shared" si="5"/>
        <v>258.333333333333</v>
      </c>
    </row>
    <row r="586" s="516" customFormat="1" ht="15.75" spans="1:7">
      <c r="A586" s="528" t="s">
        <v>554</v>
      </c>
      <c r="B586" s="531">
        <v>35</v>
      </c>
      <c r="C586" s="529">
        <v>46</v>
      </c>
      <c r="D586" s="529">
        <v>32</v>
      </c>
      <c r="E586" s="529">
        <v>46</v>
      </c>
      <c r="F586" s="531">
        <f t="shared" si="4"/>
        <v>100</v>
      </c>
      <c r="G586" s="538">
        <f t="shared" si="5"/>
        <v>143.75</v>
      </c>
    </row>
    <row r="587" s="516" customFormat="1" ht="15.75" spans="1:7">
      <c r="A587" s="528" t="s">
        <v>555</v>
      </c>
      <c r="B587" s="531"/>
      <c r="C587" s="529">
        <v>0</v>
      </c>
      <c r="D587" s="529">
        <v>0</v>
      </c>
      <c r="E587" s="529">
        <v>0</v>
      </c>
      <c r="F587" s="531"/>
      <c r="G587" s="538"/>
    </row>
    <row r="588" s="516" customFormat="1" ht="15.75" spans="1:7">
      <c r="A588" s="528" t="s">
        <v>556</v>
      </c>
      <c r="B588" s="531">
        <v>3</v>
      </c>
      <c r="C588" s="529">
        <v>4</v>
      </c>
      <c r="D588" s="529">
        <v>6</v>
      </c>
      <c r="E588" s="529">
        <v>4</v>
      </c>
      <c r="F588" s="531">
        <f t="shared" si="4"/>
        <v>100</v>
      </c>
      <c r="G588" s="538">
        <f t="shared" si="5"/>
        <v>66.6666666666667</v>
      </c>
    </row>
    <row r="589" s="516" customFormat="1" ht="15.75" spans="1:7">
      <c r="A589" s="528" t="s">
        <v>557</v>
      </c>
      <c r="B589" s="531"/>
      <c r="C589" s="529">
        <v>0</v>
      </c>
      <c r="D589" s="529">
        <v>0</v>
      </c>
      <c r="E589" s="529">
        <v>0</v>
      </c>
      <c r="F589" s="531"/>
      <c r="G589" s="538"/>
    </row>
    <row r="590" s="516" customFormat="1" ht="15.75" spans="1:7">
      <c r="A590" s="528" t="s">
        <v>558</v>
      </c>
      <c r="B590" s="531">
        <v>144</v>
      </c>
      <c r="C590" s="529">
        <v>111</v>
      </c>
      <c r="D590" s="529">
        <v>51</v>
      </c>
      <c r="E590" s="529">
        <v>107</v>
      </c>
      <c r="F590" s="531">
        <f t="shared" si="4"/>
        <v>96</v>
      </c>
      <c r="G590" s="538">
        <f t="shared" si="5"/>
        <v>209.803921568627</v>
      </c>
    </row>
    <row r="591" s="516" customFormat="1" ht="15.75" spans="1:7">
      <c r="A591" s="528" t="s">
        <v>559</v>
      </c>
      <c r="B591" s="531">
        <v>2</v>
      </c>
      <c r="C591" s="529">
        <v>2</v>
      </c>
      <c r="D591" s="529">
        <v>2</v>
      </c>
      <c r="E591" s="529">
        <v>2</v>
      </c>
      <c r="F591" s="531">
        <f t="shared" si="4"/>
        <v>100</v>
      </c>
      <c r="G591" s="538">
        <f t="shared" si="5"/>
        <v>100</v>
      </c>
    </row>
    <row r="592" s="516" customFormat="1" spans="1:7">
      <c r="A592" s="528" t="s">
        <v>560</v>
      </c>
      <c r="B592" s="531">
        <f>SUM(B593:B600)</f>
        <v>119</v>
      </c>
      <c r="C592" s="531">
        <f>SUM(C593:C600)</f>
        <v>197</v>
      </c>
      <c r="D592" s="531">
        <v>163</v>
      </c>
      <c r="E592" s="531">
        <f>SUM(E593:E600)</f>
        <v>197</v>
      </c>
      <c r="F592" s="531">
        <f t="shared" si="4"/>
        <v>100</v>
      </c>
      <c r="G592" s="538">
        <f t="shared" si="5"/>
        <v>120.858895705521</v>
      </c>
    </row>
    <row r="593" s="516" customFormat="1" ht="15.75" spans="1:7">
      <c r="A593" s="528" t="s">
        <v>162</v>
      </c>
      <c r="B593" s="531"/>
      <c r="C593" s="529">
        <v>0</v>
      </c>
      <c r="D593" s="529">
        <v>0</v>
      </c>
      <c r="E593" s="529">
        <v>0</v>
      </c>
      <c r="F593" s="531"/>
      <c r="G593" s="538"/>
    </row>
    <row r="594" s="516" customFormat="1" ht="15.75" spans="1:7">
      <c r="A594" s="528" t="s">
        <v>163</v>
      </c>
      <c r="B594" s="531"/>
      <c r="C594" s="529"/>
      <c r="D594" s="529"/>
      <c r="E594" s="529"/>
      <c r="F594" s="531"/>
      <c r="G594" s="538"/>
    </row>
    <row r="595" s="516" customFormat="1" ht="15.75" spans="1:7">
      <c r="A595" s="528" t="s">
        <v>164</v>
      </c>
      <c r="B595" s="531"/>
      <c r="C595" s="529">
        <v>0</v>
      </c>
      <c r="D595" s="529">
        <v>0</v>
      </c>
      <c r="E595" s="529">
        <v>0</v>
      </c>
      <c r="F595" s="531"/>
      <c r="G595" s="538"/>
    </row>
    <row r="596" s="516" customFormat="1" ht="15.75" spans="1:7">
      <c r="A596" s="528" t="s">
        <v>561</v>
      </c>
      <c r="B596" s="531">
        <v>15</v>
      </c>
      <c r="C596" s="529">
        <v>32</v>
      </c>
      <c r="D596" s="529">
        <v>26</v>
      </c>
      <c r="E596" s="529">
        <v>32</v>
      </c>
      <c r="F596" s="531">
        <f t="shared" si="4"/>
        <v>100</v>
      </c>
      <c r="G596" s="538">
        <f t="shared" si="5"/>
        <v>123.076923076923</v>
      </c>
    </row>
    <row r="597" s="516" customFormat="1" ht="15.75" spans="1:7">
      <c r="A597" s="528" t="s">
        <v>562</v>
      </c>
      <c r="B597" s="531">
        <v>3</v>
      </c>
      <c r="C597" s="529">
        <v>15</v>
      </c>
      <c r="D597" s="529">
        <v>16</v>
      </c>
      <c r="E597" s="529">
        <v>15</v>
      </c>
      <c r="F597" s="531">
        <f t="shared" si="4"/>
        <v>100</v>
      </c>
      <c r="G597" s="538">
        <f t="shared" si="5"/>
        <v>93.75</v>
      </c>
    </row>
    <row r="598" s="516" customFormat="1" ht="15.75" spans="1:7">
      <c r="A598" s="528" t="s">
        <v>563</v>
      </c>
      <c r="B598" s="531">
        <v>2</v>
      </c>
      <c r="C598" s="529">
        <v>2</v>
      </c>
      <c r="D598" s="529">
        <v>0</v>
      </c>
      <c r="E598" s="529">
        <v>2</v>
      </c>
      <c r="F598" s="531">
        <f t="shared" si="4"/>
        <v>100</v>
      </c>
      <c r="G598" s="538"/>
    </row>
    <row r="599" s="516" customFormat="1" ht="15.75" spans="1:7">
      <c r="A599" s="528" t="s">
        <v>564</v>
      </c>
      <c r="B599" s="531">
        <v>46</v>
      </c>
      <c r="C599" s="529">
        <v>95</v>
      </c>
      <c r="D599" s="529">
        <v>62</v>
      </c>
      <c r="E599" s="529">
        <v>95</v>
      </c>
      <c r="F599" s="531">
        <f t="shared" si="4"/>
        <v>100</v>
      </c>
      <c r="G599" s="538">
        <f t="shared" si="5"/>
        <v>153.225806451613</v>
      </c>
    </row>
    <row r="600" s="516" customFormat="1" ht="15.75" spans="1:7">
      <c r="A600" s="528" t="s">
        <v>565</v>
      </c>
      <c r="B600" s="531">
        <v>53</v>
      </c>
      <c r="C600" s="529">
        <v>53</v>
      </c>
      <c r="D600" s="529">
        <v>59</v>
      </c>
      <c r="E600" s="529">
        <v>53</v>
      </c>
      <c r="F600" s="531">
        <f t="shared" si="4"/>
        <v>100</v>
      </c>
      <c r="G600" s="538">
        <f t="shared" si="5"/>
        <v>89.8305084745763</v>
      </c>
    </row>
    <row r="601" s="516" customFormat="1" ht="15.75" spans="1:7">
      <c r="A601" s="528" t="s">
        <v>566</v>
      </c>
      <c r="B601" s="531">
        <v>0</v>
      </c>
      <c r="C601" s="529">
        <v>0</v>
      </c>
      <c r="D601" s="529">
        <v>0</v>
      </c>
      <c r="E601" s="529">
        <v>0</v>
      </c>
      <c r="F601" s="531"/>
      <c r="G601" s="538"/>
    </row>
    <row r="602" s="516" customFormat="1" ht="15.75" spans="1:7">
      <c r="A602" s="528" t="s">
        <v>162</v>
      </c>
      <c r="B602" s="531"/>
      <c r="C602" s="529">
        <v>0</v>
      </c>
      <c r="D602" s="529">
        <v>0</v>
      </c>
      <c r="E602" s="529">
        <v>0</v>
      </c>
      <c r="F602" s="531"/>
      <c r="G602" s="538"/>
    </row>
    <row r="603" s="516" customFormat="1" ht="15.75" spans="1:7">
      <c r="A603" s="528" t="s">
        <v>163</v>
      </c>
      <c r="B603" s="531"/>
      <c r="C603" s="529">
        <v>0</v>
      </c>
      <c r="D603" s="529">
        <v>0</v>
      </c>
      <c r="E603" s="529">
        <v>0</v>
      </c>
      <c r="F603" s="531"/>
      <c r="G603" s="538"/>
    </row>
    <row r="604" s="516" customFormat="1" ht="15.75" spans="1:7">
      <c r="A604" s="528" t="s">
        <v>164</v>
      </c>
      <c r="B604" s="531"/>
      <c r="C604" s="529">
        <v>0</v>
      </c>
      <c r="D604" s="529">
        <v>0</v>
      </c>
      <c r="E604" s="529">
        <v>0</v>
      </c>
      <c r="F604" s="531"/>
      <c r="G604" s="538"/>
    </row>
    <row r="605" s="516" customFormat="1" ht="15.75" spans="1:7">
      <c r="A605" s="528" t="s">
        <v>567</v>
      </c>
      <c r="B605" s="531"/>
      <c r="C605" s="529">
        <v>0</v>
      </c>
      <c r="D605" s="529">
        <v>0</v>
      </c>
      <c r="E605" s="529">
        <v>0</v>
      </c>
      <c r="F605" s="531"/>
      <c r="G605" s="538"/>
    </row>
    <row r="606" s="516" customFormat="1" spans="1:7">
      <c r="A606" s="528" t="s">
        <v>568</v>
      </c>
      <c r="B606" s="531">
        <f>SUM(B607:B608)</f>
        <v>125</v>
      </c>
      <c r="C606" s="531">
        <f>SUM(C607:C608)</f>
        <v>397</v>
      </c>
      <c r="D606" s="531">
        <v>358</v>
      </c>
      <c r="E606" s="531">
        <f>SUM(E607:E608)</f>
        <v>397</v>
      </c>
      <c r="F606" s="531">
        <f t="shared" si="4"/>
        <v>100</v>
      </c>
      <c r="G606" s="538">
        <f t="shared" si="5"/>
        <v>110.893854748603</v>
      </c>
    </row>
    <row r="607" s="516" customFormat="1" ht="15.75" spans="1:7">
      <c r="A607" s="528" t="s">
        <v>569</v>
      </c>
      <c r="B607" s="531">
        <v>40</v>
      </c>
      <c r="C607" s="529">
        <v>127</v>
      </c>
      <c r="D607" s="529">
        <v>112</v>
      </c>
      <c r="E607" s="529">
        <v>127</v>
      </c>
      <c r="F607" s="531">
        <f t="shared" si="4"/>
        <v>100</v>
      </c>
      <c r="G607" s="538">
        <f t="shared" si="5"/>
        <v>113.392857142857</v>
      </c>
    </row>
    <row r="608" s="516" customFormat="1" ht="15.75" spans="1:7">
      <c r="A608" s="528" t="s">
        <v>570</v>
      </c>
      <c r="B608" s="531">
        <v>85</v>
      </c>
      <c r="C608" s="529">
        <v>270</v>
      </c>
      <c r="D608" s="529">
        <v>246</v>
      </c>
      <c r="E608" s="529">
        <v>270</v>
      </c>
      <c r="F608" s="531">
        <f t="shared" si="4"/>
        <v>100</v>
      </c>
      <c r="G608" s="538">
        <f t="shared" si="5"/>
        <v>109.756097560976</v>
      </c>
    </row>
    <row r="609" s="516" customFormat="1" spans="1:7">
      <c r="A609" s="528" t="s">
        <v>571</v>
      </c>
      <c r="B609" s="531">
        <f>SUM(B610:B611)</f>
        <v>13</v>
      </c>
      <c r="C609" s="531">
        <f>SUM(C610:C611)</f>
        <v>14</v>
      </c>
      <c r="D609" s="531">
        <v>9</v>
      </c>
      <c r="E609" s="531">
        <f>SUM(E610:E611)</f>
        <v>14</v>
      </c>
      <c r="F609" s="531">
        <f t="shared" si="4"/>
        <v>100</v>
      </c>
      <c r="G609" s="538">
        <f t="shared" si="5"/>
        <v>155.555555555556</v>
      </c>
    </row>
    <row r="610" s="516" customFormat="1" ht="15.75" spans="1:7">
      <c r="A610" s="528" t="s">
        <v>572</v>
      </c>
      <c r="B610" s="531">
        <v>13</v>
      </c>
      <c r="C610" s="529">
        <v>14</v>
      </c>
      <c r="D610" s="529">
        <v>9</v>
      </c>
      <c r="E610" s="529">
        <v>14</v>
      </c>
      <c r="F610" s="531">
        <f t="shared" si="4"/>
        <v>100</v>
      </c>
      <c r="G610" s="538">
        <f t="shared" si="5"/>
        <v>155.555555555556</v>
      </c>
    </row>
    <row r="611" s="516" customFormat="1" ht="15.75" spans="1:7">
      <c r="A611" s="528" t="s">
        <v>573</v>
      </c>
      <c r="B611" s="531"/>
      <c r="C611" s="529">
        <v>0</v>
      </c>
      <c r="D611" s="529">
        <v>0</v>
      </c>
      <c r="E611" s="529">
        <v>0</v>
      </c>
      <c r="F611" s="531"/>
      <c r="G611" s="538"/>
    </row>
    <row r="612" s="516" customFormat="1" spans="1:7">
      <c r="A612" s="528" t="s">
        <v>574</v>
      </c>
      <c r="B612" s="531">
        <f>SUM(B613:B614)</f>
        <v>86</v>
      </c>
      <c r="C612" s="531">
        <f>SUM(C613:C614)</f>
        <v>120</v>
      </c>
      <c r="D612" s="531">
        <v>163</v>
      </c>
      <c r="E612" s="531">
        <f>SUM(E613:E614)</f>
        <v>120</v>
      </c>
      <c r="F612" s="531">
        <f t="shared" si="4"/>
        <v>100</v>
      </c>
      <c r="G612" s="538">
        <f t="shared" si="5"/>
        <v>73.6196319018405</v>
      </c>
    </row>
    <row r="613" s="516" customFormat="1" ht="15.75" spans="1:7">
      <c r="A613" s="528" t="s">
        <v>575</v>
      </c>
      <c r="B613" s="531">
        <v>11</v>
      </c>
      <c r="C613" s="529">
        <v>18</v>
      </c>
      <c r="D613" s="529">
        <v>14</v>
      </c>
      <c r="E613" s="529">
        <v>18</v>
      </c>
      <c r="F613" s="531">
        <f t="shared" si="4"/>
        <v>100</v>
      </c>
      <c r="G613" s="538">
        <f t="shared" si="5"/>
        <v>128.571428571429</v>
      </c>
    </row>
    <row r="614" s="516" customFormat="1" ht="15.75" spans="1:7">
      <c r="A614" s="528" t="s">
        <v>576</v>
      </c>
      <c r="B614" s="531">
        <v>75</v>
      </c>
      <c r="C614" s="529">
        <v>102</v>
      </c>
      <c r="D614" s="529">
        <v>149</v>
      </c>
      <c r="E614" s="529">
        <v>102</v>
      </c>
      <c r="F614" s="531">
        <f t="shared" si="4"/>
        <v>100</v>
      </c>
      <c r="G614" s="538">
        <f t="shared" si="5"/>
        <v>68.4563758389262</v>
      </c>
    </row>
    <row r="615" s="516" customFormat="1" ht="15.75" spans="1:7">
      <c r="A615" s="528" t="s">
        <v>577</v>
      </c>
      <c r="B615" s="531">
        <v>0</v>
      </c>
      <c r="C615" s="529">
        <v>0</v>
      </c>
      <c r="D615" s="529">
        <v>0</v>
      </c>
      <c r="E615" s="529">
        <v>0</v>
      </c>
      <c r="F615" s="531"/>
      <c r="G615" s="538"/>
    </row>
    <row r="616" s="516" customFormat="1" ht="15.75" spans="1:7">
      <c r="A616" s="528" t="s">
        <v>578</v>
      </c>
      <c r="B616" s="531"/>
      <c r="C616" s="529">
        <v>0</v>
      </c>
      <c r="D616" s="529">
        <v>0</v>
      </c>
      <c r="E616" s="529">
        <v>0</v>
      </c>
      <c r="F616" s="531"/>
      <c r="G616" s="538"/>
    </row>
    <row r="617" s="516" customFormat="1" ht="15.75" spans="1:7">
      <c r="A617" s="528" t="s">
        <v>579</v>
      </c>
      <c r="B617" s="531"/>
      <c r="C617" s="529">
        <v>0</v>
      </c>
      <c r="D617" s="529">
        <v>0</v>
      </c>
      <c r="E617" s="529">
        <v>0</v>
      </c>
      <c r="F617" s="531"/>
      <c r="G617" s="538"/>
    </row>
    <row r="618" s="516" customFormat="1" spans="1:7">
      <c r="A618" s="528" t="s">
        <v>580</v>
      </c>
      <c r="B618" s="531">
        <f>SUM(B619:B620)</f>
        <v>2</v>
      </c>
      <c r="C618" s="531">
        <f>SUM(C619:C620)</f>
        <v>42</v>
      </c>
      <c r="D618" s="531">
        <v>229</v>
      </c>
      <c r="E618" s="531">
        <f>SUM(E619:E620)</f>
        <v>42</v>
      </c>
      <c r="F618" s="531">
        <f t="shared" si="4"/>
        <v>100</v>
      </c>
      <c r="G618" s="538">
        <f t="shared" si="5"/>
        <v>18.3406113537118</v>
      </c>
    </row>
    <row r="619" s="516" customFormat="1" ht="15.75" spans="1:7">
      <c r="A619" s="528" t="s">
        <v>581</v>
      </c>
      <c r="B619" s="531"/>
      <c r="C619" s="529">
        <v>12</v>
      </c>
      <c r="D619" s="529">
        <v>0</v>
      </c>
      <c r="E619" s="529">
        <v>12</v>
      </c>
      <c r="F619" s="531">
        <f t="shared" si="4"/>
        <v>100</v>
      </c>
      <c r="G619" s="538"/>
    </row>
    <row r="620" s="516" customFormat="1" ht="15.75" spans="1:7">
      <c r="A620" s="528" t="s">
        <v>582</v>
      </c>
      <c r="B620" s="531">
        <v>2</v>
      </c>
      <c r="C620" s="529">
        <v>30</v>
      </c>
      <c r="D620" s="529">
        <v>229</v>
      </c>
      <c r="E620" s="529">
        <v>30</v>
      </c>
      <c r="F620" s="531">
        <f t="shared" si="4"/>
        <v>100</v>
      </c>
      <c r="G620" s="538">
        <f t="shared" si="5"/>
        <v>13.1004366812227</v>
      </c>
    </row>
    <row r="621" s="516" customFormat="1" spans="1:7">
      <c r="A621" s="528" t="s">
        <v>583</v>
      </c>
      <c r="B621" s="531">
        <f>SUM(B622:B624)</f>
        <v>0</v>
      </c>
      <c r="C621" s="531">
        <f>SUM(C622:C624)</f>
        <v>9</v>
      </c>
      <c r="D621" s="531">
        <v>75</v>
      </c>
      <c r="E621" s="531">
        <f>SUM(E622:E624)</f>
        <v>9</v>
      </c>
      <c r="F621" s="531">
        <f t="shared" si="4"/>
        <v>100</v>
      </c>
      <c r="G621" s="538">
        <f t="shared" si="5"/>
        <v>12</v>
      </c>
    </row>
    <row r="622" s="516" customFormat="1" ht="15.75" spans="1:7">
      <c r="A622" s="528" t="s">
        <v>584</v>
      </c>
      <c r="B622" s="531"/>
      <c r="C622" s="529">
        <v>0</v>
      </c>
      <c r="D622" s="529">
        <v>0</v>
      </c>
      <c r="E622" s="529">
        <v>0</v>
      </c>
      <c r="F622" s="531"/>
      <c r="G622" s="538"/>
    </row>
    <row r="623" s="516" customFormat="1" ht="15.75" spans="1:7">
      <c r="A623" s="528" t="s">
        <v>585</v>
      </c>
      <c r="B623" s="531"/>
      <c r="C623" s="529">
        <v>9</v>
      </c>
      <c r="D623" s="529">
        <v>75</v>
      </c>
      <c r="E623" s="529">
        <v>9</v>
      </c>
      <c r="F623" s="531">
        <f t="shared" si="4"/>
        <v>100</v>
      </c>
      <c r="G623" s="538">
        <f t="shared" si="5"/>
        <v>12</v>
      </c>
    </row>
    <row r="624" s="516" customFormat="1" ht="15.75" spans="1:7">
      <c r="A624" s="528" t="s">
        <v>586</v>
      </c>
      <c r="B624" s="531"/>
      <c r="C624" s="529"/>
      <c r="D624" s="529"/>
      <c r="E624" s="529"/>
      <c r="F624" s="531"/>
      <c r="G624" s="538"/>
    </row>
    <row r="625" s="516" customFormat="1" ht="15.75" spans="1:16373">
      <c r="A625" s="528" t="s">
        <v>587</v>
      </c>
      <c r="B625" s="531">
        <v>0</v>
      </c>
      <c r="C625" s="529">
        <v>0</v>
      </c>
      <c r="D625" s="529">
        <v>0</v>
      </c>
      <c r="E625" s="529">
        <v>0</v>
      </c>
      <c r="F625" s="531"/>
      <c r="G625" s="538"/>
      <c r="XEJ625" s="523"/>
      <c r="XEK625" s="523"/>
      <c r="XEL625" s="523"/>
      <c r="XEM625" s="523"/>
      <c r="XEN625" s="523"/>
      <c r="XEO625" s="523"/>
      <c r="XEP625" s="523"/>
      <c r="XEQ625" s="523"/>
      <c r="XER625" s="523"/>
      <c r="XES625" s="523"/>
    </row>
    <row r="626" s="516" customFormat="1" ht="15.75" spans="1:7">
      <c r="A626" s="528" t="s">
        <v>588</v>
      </c>
      <c r="B626" s="531"/>
      <c r="C626" s="529">
        <v>0</v>
      </c>
      <c r="D626" s="529">
        <v>0</v>
      </c>
      <c r="E626" s="529">
        <v>0</v>
      </c>
      <c r="F626" s="531"/>
      <c r="G626" s="538"/>
    </row>
    <row r="627" s="516" customFormat="1" ht="15.75" spans="1:7">
      <c r="A627" s="528" t="s">
        <v>589</v>
      </c>
      <c r="B627" s="531"/>
      <c r="C627" s="529">
        <v>0</v>
      </c>
      <c r="D627" s="529">
        <v>0</v>
      </c>
      <c r="E627" s="529">
        <v>0</v>
      </c>
      <c r="F627" s="531"/>
      <c r="G627" s="538"/>
    </row>
    <row r="628" s="516" customFormat="1" ht="15.75" spans="1:7">
      <c r="A628" s="528" t="s">
        <v>590</v>
      </c>
      <c r="B628" s="531"/>
      <c r="C628" s="529">
        <v>0</v>
      </c>
      <c r="D628" s="529">
        <v>0</v>
      </c>
      <c r="E628" s="529">
        <v>0</v>
      </c>
      <c r="F628" s="531"/>
      <c r="G628" s="538"/>
    </row>
    <row r="629" s="516" customFormat="1" spans="1:16373">
      <c r="A629" s="550" t="s">
        <v>591</v>
      </c>
      <c r="B629" s="531">
        <f>SUM(B630:B636)</f>
        <v>139</v>
      </c>
      <c r="C629" s="531">
        <f>SUM(C630:C636)</f>
        <v>108</v>
      </c>
      <c r="D629" s="531">
        <v>141</v>
      </c>
      <c r="E629" s="531">
        <f>SUM(E630:E636)</f>
        <v>108</v>
      </c>
      <c r="F629" s="531">
        <f t="shared" si="4"/>
        <v>100</v>
      </c>
      <c r="G629" s="538">
        <f t="shared" si="5"/>
        <v>76.5957446808511</v>
      </c>
      <c r="XEJ629" s="523"/>
      <c r="XEK629" s="523"/>
      <c r="XEL629" s="523"/>
      <c r="XEM629" s="523"/>
      <c r="XEN629" s="523"/>
      <c r="XEO629" s="523"/>
      <c r="XEP629" s="523"/>
      <c r="XEQ629" s="523"/>
      <c r="XER629" s="523"/>
      <c r="XES629" s="523"/>
    </row>
    <row r="630" s="516" customFormat="1" ht="15.75" spans="1:7">
      <c r="A630" s="528" t="s">
        <v>162</v>
      </c>
      <c r="B630" s="531">
        <v>18</v>
      </c>
      <c r="C630" s="529">
        <v>20</v>
      </c>
      <c r="D630" s="529">
        <v>18</v>
      </c>
      <c r="E630" s="529">
        <v>20</v>
      </c>
      <c r="F630" s="531">
        <f t="shared" si="4"/>
        <v>100</v>
      </c>
      <c r="G630" s="538">
        <f t="shared" si="5"/>
        <v>111.111111111111</v>
      </c>
    </row>
    <row r="631" s="516" customFormat="1" ht="15.75" spans="1:7">
      <c r="A631" s="528" t="s">
        <v>163</v>
      </c>
      <c r="B631" s="531">
        <v>30</v>
      </c>
      <c r="C631" s="529">
        <v>22</v>
      </c>
      <c r="D631" s="529">
        <v>0</v>
      </c>
      <c r="E631" s="529">
        <v>22</v>
      </c>
      <c r="F631" s="531">
        <f t="shared" si="4"/>
        <v>100</v>
      </c>
      <c r="G631" s="538"/>
    </row>
    <row r="632" s="516" customFormat="1" ht="15.75" spans="1:7">
      <c r="A632" s="528" t="s">
        <v>164</v>
      </c>
      <c r="B632" s="531"/>
      <c r="C632" s="529">
        <v>0</v>
      </c>
      <c r="D632" s="529">
        <v>0</v>
      </c>
      <c r="E632" s="529">
        <v>0</v>
      </c>
      <c r="F632" s="531"/>
      <c r="G632" s="538"/>
    </row>
    <row r="633" s="516" customFormat="1" ht="15.75" spans="1:7">
      <c r="A633" s="528" t="s">
        <v>592</v>
      </c>
      <c r="B633" s="531">
        <v>62</v>
      </c>
      <c r="C633" s="529">
        <v>49</v>
      </c>
      <c r="D633" s="529">
        <v>67</v>
      </c>
      <c r="E633" s="529">
        <v>49</v>
      </c>
      <c r="F633" s="531">
        <f t="shared" si="4"/>
        <v>100</v>
      </c>
      <c r="G633" s="538">
        <f t="shared" si="5"/>
        <v>73.134328358209</v>
      </c>
    </row>
    <row r="634" s="516" customFormat="1" ht="15.75" spans="1:7">
      <c r="A634" s="528" t="s">
        <v>593</v>
      </c>
      <c r="B634" s="531"/>
      <c r="C634" s="529">
        <v>0</v>
      </c>
      <c r="D634" s="529">
        <v>0</v>
      </c>
      <c r="E634" s="529">
        <v>0</v>
      </c>
      <c r="F634" s="531"/>
      <c r="G634" s="538"/>
    </row>
    <row r="635" s="516" customFormat="1" ht="15.75" spans="1:7">
      <c r="A635" s="528" t="s">
        <v>171</v>
      </c>
      <c r="B635" s="531">
        <v>13</v>
      </c>
      <c r="C635" s="529">
        <v>14</v>
      </c>
      <c r="D635" s="529">
        <v>20</v>
      </c>
      <c r="E635" s="529">
        <v>14</v>
      </c>
      <c r="F635" s="531">
        <f t="shared" si="4"/>
        <v>100</v>
      </c>
      <c r="G635" s="538">
        <f t="shared" si="5"/>
        <v>70</v>
      </c>
    </row>
    <row r="636" s="516" customFormat="1" ht="15.75" spans="1:7">
      <c r="A636" s="528" t="s">
        <v>594</v>
      </c>
      <c r="B636" s="531">
        <v>16</v>
      </c>
      <c r="C636" s="529">
        <v>3</v>
      </c>
      <c r="D636" s="529">
        <v>36</v>
      </c>
      <c r="E636" s="529">
        <v>3</v>
      </c>
      <c r="F636" s="531">
        <f t="shared" si="4"/>
        <v>100</v>
      </c>
      <c r="G636" s="538">
        <f t="shared" si="5"/>
        <v>8.33333333333333</v>
      </c>
    </row>
    <row r="637" s="516" customFormat="1" spans="1:16373">
      <c r="A637" s="528" t="s">
        <v>595</v>
      </c>
      <c r="B637" s="531">
        <f>SUM(B638:B639)</f>
        <v>0</v>
      </c>
      <c r="C637" s="531">
        <f>SUM(C638:C639)</f>
        <v>2</v>
      </c>
      <c r="D637" s="531">
        <v>18</v>
      </c>
      <c r="E637" s="531">
        <f>SUM(E638:E639)</f>
        <v>2</v>
      </c>
      <c r="F637" s="531">
        <f t="shared" si="4"/>
        <v>100</v>
      </c>
      <c r="G637" s="538">
        <f t="shared" si="5"/>
        <v>11.1111111111111</v>
      </c>
      <c r="XEJ637" s="523"/>
      <c r="XEK637" s="523"/>
      <c r="XEL637" s="523"/>
      <c r="XEM637" s="523"/>
      <c r="XEN637" s="523"/>
      <c r="XEO637" s="523"/>
      <c r="XEP637" s="523"/>
      <c r="XEQ637" s="523"/>
      <c r="XER637" s="523"/>
      <c r="XES637" s="523"/>
    </row>
    <row r="638" s="516" customFormat="1" ht="15.75" spans="1:7">
      <c r="A638" s="528" t="s">
        <v>596</v>
      </c>
      <c r="B638" s="531"/>
      <c r="C638" s="529">
        <v>2</v>
      </c>
      <c r="D638" s="529"/>
      <c r="E638" s="529">
        <v>2</v>
      </c>
      <c r="F638" s="531">
        <f t="shared" si="4"/>
        <v>100</v>
      </c>
      <c r="G638" s="538"/>
    </row>
    <row r="639" s="516" customFormat="1" ht="15.75" spans="1:7">
      <c r="A639" s="528" t="s">
        <v>597</v>
      </c>
      <c r="B639" s="531"/>
      <c r="C639" s="529">
        <v>0</v>
      </c>
      <c r="D639" s="529">
        <v>18</v>
      </c>
      <c r="E639" s="529">
        <v>0</v>
      </c>
      <c r="F639" s="531"/>
      <c r="G639" s="538">
        <f t="shared" si="5"/>
        <v>0</v>
      </c>
    </row>
    <row r="640" s="516" customFormat="1" ht="15.75" spans="1:7">
      <c r="A640" s="528" t="s">
        <v>598</v>
      </c>
      <c r="B640" s="531">
        <v>322</v>
      </c>
      <c r="C640" s="529">
        <f>197+311</f>
        <v>508</v>
      </c>
      <c r="D640" s="529">
        <v>122</v>
      </c>
      <c r="E640" s="529">
        <v>311</v>
      </c>
      <c r="F640" s="531">
        <f t="shared" si="4"/>
        <v>61</v>
      </c>
      <c r="G640" s="538">
        <f t="shared" si="5"/>
        <v>254.918032786885</v>
      </c>
    </row>
    <row r="641" s="516" customFormat="1" ht="15.75" spans="1:7">
      <c r="A641" s="528" t="s">
        <v>87</v>
      </c>
      <c r="B641" s="529">
        <f>B642+B647+B662+B666+B678+B681+B685+B690+B694+B698+B701+B710+B711</f>
        <v>3280</v>
      </c>
      <c r="C641" s="529">
        <f>C642+C647+C662+C666+C678+C681+C685+C690+C694+C698+C701+C710+C711</f>
        <v>2603</v>
      </c>
      <c r="D641" s="529">
        <v>4345</v>
      </c>
      <c r="E641" s="529">
        <f>E642+E647+E662+E666+E678+E681+E685+E690+E694+E698+E701+E710+E711</f>
        <v>2603</v>
      </c>
      <c r="F641" s="531">
        <f t="shared" si="4"/>
        <v>100</v>
      </c>
      <c r="G641" s="538">
        <f t="shared" si="5"/>
        <v>59.9079401611047</v>
      </c>
    </row>
    <row r="642" s="516" customFormat="1" ht="15.75" spans="1:7">
      <c r="A642" s="528" t="s">
        <v>599</v>
      </c>
      <c r="B642" s="529">
        <f>SUM(B643:B646)</f>
        <v>60</v>
      </c>
      <c r="C642" s="529">
        <f>SUM(C643:C646)</f>
        <v>0</v>
      </c>
      <c r="D642" s="529">
        <v>1</v>
      </c>
      <c r="E642" s="529">
        <f>SUM(E643:E646)</f>
        <v>0</v>
      </c>
      <c r="F642" s="531"/>
      <c r="G642" s="538">
        <f t="shared" si="5"/>
        <v>0</v>
      </c>
    </row>
    <row r="643" s="516" customFormat="1" ht="15.75" spans="1:7">
      <c r="A643" s="528" t="s">
        <v>162</v>
      </c>
      <c r="B643" s="531">
        <v>6</v>
      </c>
      <c r="C643" s="529">
        <v>0</v>
      </c>
      <c r="D643" s="529">
        <v>0</v>
      </c>
      <c r="E643" s="529">
        <v>0</v>
      </c>
      <c r="F643" s="531"/>
      <c r="G643" s="538"/>
    </row>
    <row r="644" s="516" customFormat="1" ht="15.75" spans="1:7">
      <c r="A644" s="528" t="s">
        <v>163</v>
      </c>
      <c r="B644" s="531"/>
      <c r="C644" s="529">
        <v>0</v>
      </c>
      <c r="D644" s="529">
        <v>0</v>
      </c>
      <c r="E644" s="529">
        <v>0</v>
      </c>
      <c r="F644" s="531"/>
      <c r="G644" s="538"/>
    </row>
    <row r="645" s="516" customFormat="1" ht="15.75" spans="1:7">
      <c r="A645" s="528" t="s">
        <v>164</v>
      </c>
      <c r="B645" s="531"/>
      <c r="C645" s="529">
        <v>0</v>
      </c>
      <c r="D645" s="529">
        <v>0</v>
      </c>
      <c r="E645" s="529">
        <v>0</v>
      </c>
      <c r="F645" s="531"/>
      <c r="G645" s="538"/>
    </row>
    <row r="646" s="516" customFormat="1" ht="15.75" spans="1:7">
      <c r="A646" s="528" t="s">
        <v>600</v>
      </c>
      <c r="B646" s="531">
        <v>54</v>
      </c>
      <c r="C646" s="529"/>
      <c r="D646" s="529">
        <v>1</v>
      </c>
      <c r="E646" s="529"/>
      <c r="F646" s="531"/>
      <c r="G646" s="538">
        <f t="shared" si="5"/>
        <v>0</v>
      </c>
    </row>
    <row r="647" s="516" customFormat="1" ht="15.75" spans="1:7">
      <c r="A647" s="528" t="s">
        <v>601</v>
      </c>
      <c r="B647" s="531">
        <v>0</v>
      </c>
      <c r="C647" s="529">
        <v>0</v>
      </c>
      <c r="D647" s="529">
        <v>0</v>
      </c>
      <c r="E647" s="529">
        <v>0</v>
      </c>
      <c r="F647" s="531"/>
      <c r="G647" s="538"/>
    </row>
    <row r="648" s="516" customFormat="1" ht="15.75" spans="1:7">
      <c r="A648" s="528" t="s">
        <v>602</v>
      </c>
      <c r="B648" s="531"/>
      <c r="C648" s="529">
        <v>0</v>
      </c>
      <c r="D648" s="529">
        <v>0</v>
      </c>
      <c r="E648" s="529">
        <v>0</v>
      </c>
      <c r="F648" s="531"/>
      <c r="G648" s="538"/>
    </row>
    <row r="649" s="516" customFormat="1" ht="15.75" spans="1:7">
      <c r="A649" s="528" t="s">
        <v>603</v>
      </c>
      <c r="B649" s="531"/>
      <c r="C649" s="529">
        <v>0</v>
      </c>
      <c r="D649" s="529">
        <v>0</v>
      </c>
      <c r="E649" s="529">
        <v>0</v>
      </c>
      <c r="F649" s="531"/>
      <c r="G649" s="538"/>
    </row>
    <row r="650" s="516" customFormat="1" ht="15.75" spans="1:7">
      <c r="A650" s="528" t="s">
        <v>604</v>
      </c>
      <c r="B650" s="531"/>
      <c r="C650" s="529">
        <v>0</v>
      </c>
      <c r="D650" s="529">
        <v>0</v>
      </c>
      <c r="E650" s="529">
        <v>0</v>
      </c>
      <c r="F650" s="531"/>
      <c r="G650" s="538"/>
    </row>
    <row r="651" s="516" customFormat="1" ht="15.75" spans="1:7">
      <c r="A651" s="528" t="s">
        <v>605</v>
      </c>
      <c r="B651" s="531"/>
      <c r="C651" s="529">
        <v>0</v>
      </c>
      <c r="D651" s="529">
        <v>0</v>
      </c>
      <c r="E651" s="529">
        <v>0</v>
      </c>
      <c r="F651" s="531"/>
      <c r="G651" s="538"/>
    </row>
    <row r="652" s="516" customFormat="1" ht="15.75" spans="1:7">
      <c r="A652" s="528" t="s">
        <v>606</v>
      </c>
      <c r="B652" s="531"/>
      <c r="C652" s="529">
        <v>0</v>
      </c>
      <c r="D652" s="529">
        <v>0</v>
      </c>
      <c r="E652" s="529">
        <v>0</v>
      </c>
      <c r="F652" s="531"/>
      <c r="G652" s="538"/>
    </row>
    <row r="653" s="516" customFormat="1" ht="15.75" spans="1:7">
      <c r="A653" s="528" t="s">
        <v>607</v>
      </c>
      <c r="B653" s="531"/>
      <c r="C653" s="529">
        <v>0</v>
      </c>
      <c r="D653" s="529">
        <v>0</v>
      </c>
      <c r="E653" s="529">
        <v>0</v>
      </c>
      <c r="F653" s="531"/>
      <c r="G653" s="538"/>
    </row>
    <row r="654" s="516" customFormat="1" ht="15.75" spans="1:7">
      <c r="A654" s="528" t="s">
        <v>608</v>
      </c>
      <c r="B654" s="531"/>
      <c r="C654" s="529">
        <v>0</v>
      </c>
      <c r="D654" s="529">
        <v>0</v>
      </c>
      <c r="E654" s="529">
        <v>0</v>
      </c>
      <c r="F654" s="531"/>
      <c r="G654" s="538"/>
    </row>
    <row r="655" s="516" customFormat="1" ht="15.75" spans="1:7">
      <c r="A655" s="528" t="s">
        <v>609</v>
      </c>
      <c r="B655" s="531"/>
      <c r="C655" s="529">
        <v>0</v>
      </c>
      <c r="D655" s="529">
        <v>0</v>
      </c>
      <c r="E655" s="529">
        <v>0</v>
      </c>
      <c r="F655" s="531"/>
      <c r="G655" s="538"/>
    </row>
    <row r="656" s="516" customFormat="1" ht="15.75" spans="1:7">
      <c r="A656" s="528" t="s">
        <v>610</v>
      </c>
      <c r="B656" s="531"/>
      <c r="C656" s="529">
        <v>0</v>
      </c>
      <c r="D656" s="529">
        <v>0</v>
      </c>
      <c r="E656" s="529">
        <v>0</v>
      </c>
      <c r="F656" s="531"/>
      <c r="G656" s="538"/>
    </row>
    <row r="657" s="516" customFormat="1" ht="15.75" spans="1:7">
      <c r="A657" s="528" t="s">
        <v>611</v>
      </c>
      <c r="B657" s="531"/>
      <c r="C657" s="529">
        <v>0</v>
      </c>
      <c r="D657" s="529">
        <v>0</v>
      </c>
      <c r="E657" s="529">
        <v>0</v>
      </c>
      <c r="F657" s="531"/>
      <c r="G657" s="538"/>
    </row>
    <row r="658" s="516" customFormat="1" ht="15.75" spans="1:7">
      <c r="A658" s="528" t="s">
        <v>612</v>
      </c>
      <c r="B658" s="531"/>
      <c r="C658" s="529">
        <v>0</v>
      </c>
      <c r="D658" s="529">
        <v>0</v>
      </c>
      <c r="E658" s="529">
        <v>0</v>
      </c>
      <c r="F658" s="531"/>
      <c r="G658" s="538"/>
    </row>
    <row r="659" s="516" customFormat="1" ht="15.75" spans="1:7">
      <c r="A659" s="528" t="s">
        <v>613</v>
      </c>
      <c r="B659" s="531"/>
      <c r="C659" s="529">
        <v>0</v>
      </c>
      <c r="D659" s="529">
        <v>0</v>
      </c>
      <c r="E659" s="529">
        <v>0</v>
      </c>
      <c r="F659" s="531"/>
      <c r="G659" s="538"/>
    </row>
    <row r="660" s="516" customFormat="1" ht="15.75" spans="1:7">
      <c r="A660" s="528" t="s">
        <v>614</v>
      </c>
      <c r="B660" s="531"/>
      <c r="C660" s="529">
        <v>0</v>
      </c>
      <c r="D660" s="529">
        <v>0</v>
      </c>
      <c r="E660" s="529">
        <v>0</v>
      </c>
      <c r="F660" s="531"/>
      <c r="G660" s="538"/>
    </row>
    <row r="661" s="516" customFormat="1" ht="15.75" spans="1:7">
      <c r="A661" s="528" t="s">
        <v>615</v>
      </c>
      <c r="B661" s="531"/>
      <c r="C661" s="529">
        <v>0</v>
      </c>
      <c r="D661" s="529">
        <v>0</v>
      </c>
      <c r="E661" s="529">
        <v>0</v>
      </c>
      <c r="F661" s="531"/>
      <c r="G661" s="538"/>
    </row>
    <row r="662" s="516" customFormat="1" spans="1:7">
      <c r="A662" s="528" t="s">
        <v>616</v>
      </c>
      <c r="B662" s="531">
        <f>SUM(B663:B665)</f>
        <v>286</v>
      </c>
      <c r="C662" s="531">
        <f>SUM(C663:C665)</f>
        <v>442</v>
      </c>
      <c r="D662" s="531">
        <v>713</v>
      </c>
      <c r="E662" s="531">
        <f>SUM(E663:E665)</f>
        <v>442</v>
      </c>
      <c r="F662" s="531">
        <f>ROUND(E662/C662*100,0)</f>
        <v>100</v>
      </c>
      <c r="G662" s="538">
        <f>E662/D662*100</f>
        <v>61.9915848527349</v>
      </c>
    </row>
    <row r="663" s="516" customFormat="1" ht="15.75" spans="1:7">
      <c r="A663" s="528" t="s">
        <v>617</v>
      </c>
      <c r="B663" s="531"/>
      <c r="C663" s="529">
        <v>0</v>
      </c>
      <c r="D663" s="529">
        <v>0</v>
      </c>
      <c r="E663" s="529">
        <v>0</v>
      </c>
      <c r="F663" s="531"/>
      <c r="G663" s="538"/>
    </row>
    <row r="664" s="516" customFormat="1" ht="15.75" spans="1:7">
      <c r="A664" s="528" t="s">
        <v>618</v>
      </c>
      <c r="B664" s="531">
        <v>246</v>
      </c>
      <c r="C664" s="529">
        <v>275</v>
      </c>
      <c r="D664" s="529">
        <v>422</v>
      </c>
      <c r="E664" s="529">
        <v>275</v>
      </c>
      <c r="F664" s="531">
        <f>ROUND(E664/C664*100,0)</f>
        <v>100</v>
      </c>
      <c r="G664" s="538">
        <f>E664/D664*100</f>
        <v>65.1658767772512</v>
      </c>
    </row>
    <row r="665" s="516" customFormat="1" ht="15.75" spans="1:7">
      <c r="A665" s="528" t="s">
        <v>619</v>
      </c>
      <c r="B665" s="531">
        <v>40</v>
      </c>
      <c r="C665" s="529">
        <v>167</v>
      </c>
      <c r="D665" s="529">
        <v>291</v>
      </c>
      <c r="E665" s="529">
        <v>167</v>
      </c>
      <c r="F665" s="531">
        <f>ROUND(E665/C665*100,0)</f>
        <v>100</v>
      </c>
      <c r="G665" s="538">
        <f>E665/D665*100</f>
        <v>57.3883161512027</v>
      </c>
    </row>
    <row r="666" s="516" customFormat="1" spans="1:16373">
      <c r="A666" s="528" t="s">
        <v>620</v>
      </c>
      <c r="B666" s="531">
        <f>SUM(B667:B677)</f>
        <v>502</v>
      </c>
      <c r="C666" s="531">
        <f>SUM(C667:C677)</f>
        <v>958</v>
      </c>
      <c r="D666" s="531">
        <v>2610</v>
      </c>
      <c r="E666" s="531">
        <f>SUM(E667:E677)</f>
        <v>958</v>
      </c>
      <c r="F666" s="531">
        <f>ROUND(E666/C666*100,0)</f>
        <v>100</v>
      </c>
      <c r="G666" s="538">
        <f>E666/D666*100</f>
        <v>36.7049808429119</v>
      </c>
      <c r="XEJ666" s="523"/>
      <c r="XEK666" s="523"/>
      <c r="XEL666" s="523"/>
      <c r="XEM666" s="523"/>
      <c r="XEN666" s="523"/>
      <c r="XEO666" s="523"/>
      <c r="XEP666" s="523"/>
      <c r="XEQ666" s="523"/>
      <c r="XER666" s="523"/>
      <c r="XES666" s="523"/>
    </row>
    <row r="667" s="516" customFormat="1" ht="15.75" spans="1:7">
      <c r="A667" s="528" t="s">
        <v>621</v>
      </c>
      <c r="B667" s="521"/>
      <c r="C667" s="529">
        <v>0</v>
      </c>
      <c r="D667" s="529">
        <v>0</v>
      </c>
      <c r="E667" s="529">
        <v>0</v>
      </c>
      <c r="F667" s="531"/>
      <c r="G667" s="538"/>
    </row>
    <row r="668" s="516" customFormat="1" ht="15.75" spans="1:7">
      <c r="A668" s="528" t="s">
        <v>622</v>
      </c>
      <c r="B668" s="531">
        <v>1</v>
      </c>
      <c r="C668" s="529">
        <v>1</v>
      </c>
      <c r="D668" s="529">
        <v>0</v>
      </c>
      <c r="E668" s="529">
        <v>1</v>
      </c>
      <c r="F668" s="531">
        <f>ROUND(E668/C668*100,0)</f>
        <v>100</v>
      </c>
      <c r="G668" s="538"/>
    </row>
    <row r="669" s="516" customFormat="1" ht="15.75" spans="1:7">
      <c r="A669" s="528" t="s">
        <v>623</v>
      </c>
      <c r="B669" s="531">
        <v>20</v>
      </c>
      <c r="C669" s="529">
        <v>0</v>
      </c>
      <c r="D669" s="529">
        <v>0</v>
      </c>
      <c r="E669" s="529">
        <v>0</v>
      </c>
      <c r="F669" s="531"/>
      <c r="G669" s="538"/>
    </row>
    <row r="670" s="516" customFormat="1" ht="15.75" spans="1:7">
      <c r="A670" s="528" t="s">
        <v>624</v>
      </c>
      <c r="B670" s="531"/>
      <c r="C670" s="529">
        <v>0</v>
      </c>
      <c r="D670" s="529">
        <v>0</v>
      </c>
      <c r="E670" s="529">
        <v>0</v>
      </c>
      <c r="F670" s="531"/>
      <c r="G670" s="538"/>
    </row>
    <row r="671" s="516" customFormat="1" ht="15.75" spans="1:7">
      <c r="A671" s="528" t="s">
        <v>625</v>
      </c>
      <c r="B671" s="531"/>
      <c r="C671" s="529">
        <v>0</v>
      </c>
      <c r="D671" s="529">
        <v>0</v>
      </c>
      <c r="E671" s="529">
        <v>0</v>
      </c>
      <c r="F671" s="531"/>
      <c r="G671" s="538"/>
    </row>
    <row r="672" s="516" customFormat="1" ht="15.75" spans="1:7">
      <c r="A672" s="528" t="s">
        <v>626</v>
      </c>
      <c r="B672" s="531"/>
      <c r="C672" s="529">
        <v>0</v>
      </c>
      <c r="D672" s="529">
        <v>0</v>
      </c>
      <c r="E672" s="529">
        <v>0</v>
      </c>
      <c r="F672" s="531"/>
      <c r="G672" s="538"/>
    </row>
    <row r="673" s="516" customFormat="1" ht="15.75" spans="1:7">
      <c r="A673" s="528" t="s">
        <v>627</v>
      </c>
      <c r="B673" s="531"/>
      <c r="C673" s="529"/>
      <c r="D673" s="529"/>
      <c r="E673" s="529"/>
      <c r="F673" s="531"/>
      <c r="G673" s="538"/>
    </row>
    <row r="674" s="516" customFormat="1" ht="15.75" spans="1:7">
      <c r="A674" s="528" t="s">
        <v>628</v>
      </c>
      <c r="B674" s="531">
        <v>60</v>
      </c>
      <c r="C674" s="529">
        <v>811</v>
      </c>
      <c r="D674" s="529">
        <v>763</v>
      </c>
      <c r="E674" s="529">
        <v>811</v>
      </c>
      <c r="F674" s="531">
        <f>ROUND(E674/C674*100,0)</f>
        <v>100</v>
      </c>
      <c r="G674" s="538">
        <f t="shared" ref="G674:G679" si="6">E674/D674*100</f>
        <v>106.290956749672</v>
      </c>
    </row>
    <row r="675" s="516" customFormat="1" ht="15.75" spans="1:7">
      <c r="A675" s="528" t="s">
        <v>629</v>
      </c>
      <c r="B675" s="531">
        <v>6</v>
      </c>
      <c r="C675" s="529">
        <v>38</v>
      </c>
      <c r="D675" s="529">
        <v>24</v>
      </c>
      <c r="E675" s="529">
        <v>38</v>
      </c>
      <c r="F675" s="531">
        <f>ROUND(E675/C675*100,0)</f>
        <v>100</v>
      </c>
      <c r="G675" s="538">
        <f t="shared" si="6"/>
        <v>158.333333333333</v>
      </c>
    </row>
    <row r="676" s="516" customFormat="1" ht="15.75" spans="1:7">
      <c r="A676" s="528" t="s">
        <v>630</v>
      </c>
      <c r="B676" s="531">
        <v>415</v>
      </c>
      <c r="C676" s="529">
        <v>108</v>
      </c>
      <c r="D676" s="529">
        <v>1808</v>
      </c>
      <c r="E676" s="529">
        <v>108</v>
      </c>
      <c r="F676" s="531">
        <f>ROUND(E676/C676*100,0)</f>
        <v>100</v>
      </c>
      <c r="G676" s="538">
        <f t="shared" si="6"/>
        <v>5.97345132743363</v>
      </c>
    </row>
    <row r="677" s="516" customFormat="1" ht="15.75" spans="1:7">
      <c r="A677" s="528" t="s">
        <v>631</v>
      </c>
      <c r="B677" s="531"/>
      <c r="C677" s="529"/>
      <c r="D677" s="529">
        <v>15</v>
      </c>
      <c r="E677" s="529"/>
      <c r="F677" s="531"/>
      <c r="G677" s="538">
        <f t="shared" si="6"/>
        <v>0</v>
      </c>
    </row>
    <row r="678" s="516" customFormat="1" spans="1:7">
      <c r="A678" s="528" t="s">
        <v>632</v>
      </c>
      <c r="B678" s="531">
        <f>SUM(B679:B680)</f>
        <v>0</v>
      </c>
      <c r="C678" s="531">
        <f>SUM(C679:C680)</f>
        <v>0</v>
      </c>
      <c r="D678" s="531">
        <v>10</v>
      </c>
      <c r="E678" s="531">
        <f>SUM(E679:E680)</f>
        <v>0</v>
      </c>
      <c r="F678" s="531"/>
      <c r="G678" s="538">
        <f t="shared" si="6"/>
        <v>0</v>
      </c>
    </row>
    <row r="679" s="516" customFormat="1" ht="15.75" spans="1:7">
      <c r="A679" s="528" t="s">
        <v>633</v>
      </c>
      <c r="B679" s="531"/>
      <c r="C679" s="529"/>
      <c r="D679" s="529">
        <v>10</v>
      </c>
      <c r="E679" s="529"/>
      <c r="F679" s="531"/>
      <c r="G679" s="538">
        <f t="shared" si="6"/>
        <v>0</v>
      </c>
    </row>
    <row r="680" s="516" customFormat="1" ht="15.75" spans="1:7">
      <c r="A680" s="528" t="s">
        <v>634</v>
      </c>
      <c r="B680" s="531"/>
      <c r="C680" s="529">
        <v>0</v>
      </c>
      <c r="D680" s="529">
        <v>0</v>
      </c>
      <c r="E680" s="529">
        <v>0</v>
      </c>
      <c r="F680" s="531"/>
      <c r="G680" s="538"/>
    </row>
    <row r="681" s="516" customFormat="1" spans="1:7">
      <c r="A681" s="528" t="s">
        <v>635</v>
      </c>
      <c r="B681" s="531">
        <f>SUM(B682:B684)</f>
        <v>29</v>
      </c>
      <c r="C681" s="531">
        <f>SUM(C682:C684)</f>
        <v>104</v>
      </c>
      <c r="D681" s="531">
        <v>94</v>
      </c>
      <c r="E681" s="531">
        <f>SUM(E682:E684)</f>
        <v>104</v>
      </c>
      <c r="F681" s="531">
        <f>ROUND(E681/C681*100,0)</f>
        <v>100</v>
      </c>
      <c r="G681" s="538">
        <f>E681/D681*100</f>
        <v>110.63829787234</v>
      </c>
    </row>
    <row r="682" s="516" customFormat="1" ht="15.75" spans="1:7">
      <c r="A682" s="528" t="s">
        <v>636</v>
      </c>
      <c r="B682" s="531"/>
      <c r="C682" s="529">
        <v>0</v>
      </c>
      <c r="D682" s="529">
        <v>0</v>
      </c>
      <c r="E682" s="529">
        <v>0</v>
      </c>
      <c r="F682" s="531"/>
      <c r="G682" s="538"/>
    </row>
    <row r="683" s="516" customFormat="1" ht="15.75" spans="1:7">
      <c r="A683" s="528" t="s">
        <v>637</v>
      </c>
      <c r="B683" s="531"/>
      <c r="C683" s="529"/>
      <c r="D683" s="529">
        <v>17</v>
      </c>
      <c r="E683" s="529"/>
      <c r="F683" s="531"/>
      <c r="G683" s="538">
        <f t="shared" ref="G683:G692" si="7">E683/D683*100</f>
        <v>0</v>
      </c>
    </row>
    <row r="684" s="516" customFormat="1" ht="15.75" spans="1:7">
      <c r="A684" s="528" t="s">
        <v>638</v>
      </c>
      <c r="B684" s="531">
        <v>29</v>
      </c>
      <c r="C684" s="529">
        <v>104</v>
      </c>
      <c r="D684" s="529">
        <v>77</v>
      </c>
      <c r="E684" s="529">
        <v>104</v>
      </c>
      <c r="F684" s="531">
        <f t="shared" ref="F684:F690" si="8">ROUND(E684/C684*100,0)</f>
        <v>100</v>
      </c>
      <c r="G684" s="538">
        <f t="shared" si="7"/>
        <v>135.064935064935</v>
      </c>
    </row>
    <row r="685" s="516" customFormat="1" spans="1:7">
      <c r="A685" s="528" t="s">
        <v>639</v>
      </c>
      <c r="B685" s="531">
        <f>SUM(B686:B689)</f>
        <v>604</v>
      </c>
      <c r="C685" s="531">
        <f>SUM(C686:C689)</f>
        <v>610</v>
      </c>
      <c r="D685" s="531">
        <v>513</v>
      </c>
      <c r="E685" s="531">
        <f>SUM(E686:E689)</f>
        <v>610</v>
      </c>
      <c r="F685" s="531">
        <f t="shared" si="8"/>
        <v>100</v>
      </c>
      <c r="G685" s="538">
        <f t="shared" si="7"/>
        <v>118.908382066277</v>
      </c>
    </row>
    <row r="686" s="516" customFormat="1" ht="15.75" spans="1:7">
      <c r="A686" s="528" t="s">
        <v>640</v>
      </c>
      <c r="B686" s="531">
        <v>153</v>
      </c>
      <c r="C686" s="529">
        <v>151</v>
      </c>
      <c r="D686" s="529">
        <v>116</v>
      </c>
      <c r="E686" s="529">
        <v>151</v>
      </c>
      <c r="F686" s="531">
        <f t="shared" si="8"/>
        <v>100</v>
      </c>
      <c r="G686" s="538">
        <f t="shared" si="7"/>
        <v>130.172413793103</v>
      </c>
    </row>
    <row r="687" s="516" customFormat="1" ht="15.75" spans="1:7">
      <c r="A687" s="528" t="s">
        <v>641</v>
      </c>
      <c r="B687" s="531">
        <v>308</v>
      </c>
      <c r="C687" s="529">
        <v>321</v>
      </c>
      <c r="D687" s="529">
        <v>300</v>
      </c>
      <c r="E687" s="529">
        <v>321</v>
      </c>
      <c r="F687" s="531">
        <f t="shared" si="8"/>
        <v>100</v>
      </c>
      <c r="G687" s="538">
        <f t="shared" si="7"/>
        <v>107</v>
      </c>
    </row>
    <row r="688" s="516" customFormat="1" ht="15.75" spans="1:7">
      <c r="A688" s="528" t="s">
        <v>642</v>
      </c>
      <c r="B688" s="531">
        <v>37</v>
      </c>
      <c r="C688" s="529">
        <v>34</v>
      </c>
      <c r="D688" s="529">
        <v>91</v>
      </c>
      <c r="E688" s="529">
        <v>34</v>
      </c>
      <c r="F688" s="531">
        <f t="shared" si="8"/>
        <v>100</v>
      </c>
      <c r="G688" s="538">
        <f t="shared" si="7"/>
        <v>37.3626373626374</v>
      </c>
    </row>
    <row r="689" s="516" customFormat="1" ht="15.75" spans="1:7">
      <c r="A689" s="528" t="s">
        <v>643</v>
      </c>
      <c r="B689" s="531">
        <v>106</v>
      </c>
      <c r="C689" s="529">
        <v>104</v>
      </c>
      <c r="D689" s="529">
        <v>6</v>
      </c>
      <c r="E689" s="529">
        <v>104</v>
      </c>
      <c r="F689" s="531">
        <f t="shared" si="8"/>
        <v>100</v>
      </c>
      <c r="G689" s="538">
        <f t="shared" si="7"/>
        <v>1733.33333333333</v>
      </c>
    </row>
    <row r="690" s="516" customFormat="1" spans="1:7">
      <c r="A690" s="528" t="s">
        <v>644</v>
      </c>
      <c r="B690" s="531">
        <f>SUM(B691:B693)</f>
        <v>0</v>
      </c>
      <c r="C690" s="531">
        <f>SUM(C691:C693)</f>
        <v>121</v>
      </c>
      <c r="D690" s="531">
        <v>136</v>
      </c>
      <c r="E690" s="531">
        <f>SUM(E691:E693)</f>
        <v>121</v>
      </c>
      <c r="F690" s="531">
        <f t="shared" si="8"/>
        <v>100</v>
      </c>
      <c r="G690" s="538">
        <f t="shared" si="7"/>
        <v>88.9705882352941</v>
      </c>
    </row>
    <row r="691" s="516" customFormat="1" ht="15.75" spans="1:7">
      <c r="A691" s="528" t="s">
        <v>645</v>
      </c>
      <c r="B691" s="531"/>
      <c r="C691" s="529"/>
      <c r="D691" s="529">
        <v>6</v>
      </c>
      <c r="E691" s="529"/>
      <c r="F691" s="531"/>
      <c r="G691" s="538">
        <f t="shared" si="7"/>
        <v>0</v>
      </c>
    </row>
    <row r="692" s="516" customFormat="1" ht="15.75" spans="1:7">
      <c r="A692" s="528" t="s">
        <v>646</v>
      </c>
      <c r="B692" s="531"/>
      <c r="C692" s="529">
        <v>121</v>
      </c>
      <c r="D692" s="529">
        <v>130</v>
      </c>
      <c r="E692" s="529">
        <v>121</v>
      </c>
      <c r="F692" s="531">
        <f>ROUND(E692/C692*100,0)</f>
        <v>100</v>
      </c>
      <c r="G692" s="538">
        <f t="shared" si="7"/>
        <v>93.0769230769231</v>
      </c>
    </row>
    <row r="693" s="516" customFormat="1" ht="15.75" spans="1:7">
      <c r="A693" s="528" t="s">
        <v>647</v>
      </c>
      <c r="B693" s="531"/>
      <c r="C693" s="529"/>
      <c r="D693" s="529"/>
      <c r="E693" s="529"/>
      <c r="F693" s="531"/>
      <c r="G693" s="538"/>
    </row>
    <row r="694" s="516" customFormat="1" spans="1:7">
      <c r="A694" s="528" t="s">
        <v>648</v>
      </c>
      <c r="B694" s="531">
        <f>SUM(B695:B697)</f>
        <v>70</v>
      </c>
      <c r="C694" s="531">
        <f>SUM(C695:C697)</f>
        <v>140</v>
      </c>
      <c r="D694" s="531">
        <v>65</v>
      </c>
      <c r="E694" s="531">
        <f>SUM(E695:E697)</f>
        <v>140</v>
      </c>
      <c r="F694" s="531">
        <f>ROUND(E694/C694*100,0)</f>
        <v>100</v>
      </c>
      <c r="G694" s="538">
        <f>E694/D694*100</f>
        <v>215.384615384615</v>
      </c>
    </row>
    <row r="695" s="516" customFormat="1" ht="15.75" spans="1:7">
      <c r="A695" s="528" t="s">
        <v>649</v>
      </c>
      <c r="B695" s="531"/>
      <c r="C695" s="529">
        <v>45</v>
      </c>
      <c r="D695" s="529"/>
      <c r="E695" s="529">
        <v>45</v>
      </c>
      <c r="F695" s="531">
        <f>ROUND(E695/C695*100,0)</f>
        <v>100</v>
      </c>
      <c r="G695" s="538"/>
    </row>
    <row r="696" s="516" customFormat="1" ht="15.75" spans="1:7">
      <c r="A696" s="528" t="s">
        <v>650</v>
      </c>
      <c r="B696" s="531"/>
      <c r="C696" s="529">
        <v>0</v>
      </c>
      <c r="D696" s="529">
        <v>0</v>
      </c>
      <c r="E696" s="529">
        <v>0</v>
      </c>
      <c r="F696" s="531"/>
      <c r="G696" s="538"/>
    </row>
    <row r="697" s="516" customFormat="1" ht="15.75" spans="1:7">
      <c r="A697" s="528" t="s">
        <v>651</v>
      </c>
      <c r="B697" s="531">
        <v>70</v>
      </c>
      <c r="C697" s="529">
        <v>95</v>
      </c>
      <c r="D697" s="529">
        <v>65</v>
      </c>
      <c r="E697" s="529">
        <v>95</v>
      </c>
      <c r="F697" s="531">
        <f>ROUND(E697/C697*100,0)</f>
        <v>100</v>
      </c>
      <c r="G697" s="538">
        <f>E697/D697*100</f>
        <v>146.153846153846</v>
      </c>
    </row>
    <row r="698" s="516" customFormat="1" spans="1:7">
      <c r="A698" s="528" t="s">
        <v>652</v>
      </c>
      <c r="B698" s="531">
        <f>SUM(B699:B700)</f>
        <v>10</v>
      </c>
      <c r="C698" s="531">
        <f>SUM(C699:C700)</f>
        <v>17</v>
      </c>
      <c r="D698" s="531">
        <v>18</v>
      </c>
      <c r="E698" s="531">
        <f>SUM(E699:E700)</f>
        <v>17</v>
      </c>
      <c r="F698" s="531">
        <f>ROUND(E698/C698*100,0)</f>
        <v>100</v>
      </c>
      <c r="G698" s="538">
        <f>E698/D698*100</f>
        <v>94.4444444444444</v>
      </c>
    </row>
    <row r="699" s="516" customFormat="1" ht="15.75" spans="1:7">
      <c r="A699" s="528" t="s">
        <v>653</v>
      </c>
      <c r="B699" s="531">
        <v>10</v>
      </c>
      <c r="C699" s="529">
        <v>17</v>
      </c>
      <c r="D699" s="529">
        <v>18</v>
      </c>
      <c r="E699" s="529">
        <v>17</v>
      </c>
      <c r="F699" s="531">
        <f>ROUND(E699/C699*100,0)</f>
        <v>100</v>
      </c>
      <c r="G699" s="538">
        <f>E699/D699*100</f>
        <v>94.4444444444444</v>
      </c>
    </row>
    <row r="700" s="516" customFormat="1" ht="15.75" spans="1:7">
      <c r="A700" s="528" t="s">
        <v>654</v>
      </c>
      <c r="B700" s="531"/>
      <c r="C700" s="529">
        <v>0</v>
      </c>
      <c r="D700" s="529">
        <v>0</v>
      </c>
      <c r="E700" s="529">
        <v>0</v>
      </c>
      <c r="F700" s="531"/>
      <c r="G700" s="538"/>
    </row>
    <row r="701" s="516" customFormat="1" ht="15.75" spans="1:7">
      <c r="A701" s="528" t="s">
        <v>655</v>
      </c>
      <c r="B701" s="531">
        <v>0</v>
      </c>
      <c r="C701" s="529">
        <f>SUM(C702:C709)</f>
        <v>8</v>
      </c>
      <c r="D701" s="529">
        <v>0</v>
      </c>
      <c r="E701" s="529">
        <f>SUM(E702:E709)</f>
        <v>8</v>
      </c>
      <c r="F701" s="531">
        <f>ROUND(E701/C701*100,0)</f>
        <v>100</v>
      </c>
      <c r="G701" s="538"/>
    </row>
    <row r="702" s="516" customFormat="1" ht="15.75" spans="1:7">
      <c r="A702" s="528" t="s">
        <v>162</v>
      </c>
      <c r="B702" s="531"/>
      <c r="C702" s="529">
        <v>0</v>
      </c>
      <c r="D702" s="529">
        <v>0</v>
      </c>
      <c r="E702" s="529">
        <v>0</v>
      </c>
      <c r="F702" s="531"/>
      <c r="G702" s="538"/>
    </row>
    <row r="703" s="516" customFormat="1" ht="15.75" spans="1:7">
      <c r="A703" s="528" t="s">
        <v>163</v>
      </c>
      <c r="B703" s="531"/>
      <c r="C703" s="529">
        <v>0</v>
      </c>
      <c r="D703" s="529">
        <v>0</v>
      </c>
      <c r="E703" s="529">
        <v>0</v>
      </c>
      <c r="F703" s="531"/>
      <c r="G703" s="538"/>
    </row>
    <row r="704" s="516" customFormat="1" ht="15.75" spans="1:7">
      <c r="A704" s="528" t="s">
        <v>164</v>
      </c>
      <c r="B704" s="531"/>
      <c r="C704" s="529">
        <v>0</v>
      </c>
      <c r="D704" s="529">
        <v>0</v>
      </c>
      <c r="E704" s="529">
        <v>0</v>
      </c>
      <c r="F704" s="531"/>
      <c r="G704" s="538"/>
    </row>
    <row r="705" s="516" customFormat="1" ht="15.75" spans="1:7">
      <c r="A705" s="528" t="s">
        <v>203</v>
      </c>
      <c r="B705" s="531"/>
      <c r="C705" s="529">
        <v>0</v>
      </c>
      <c r="D705" s="529">
        <v>0</v>
      </c>
      <c r="E705" s="529">
        <v>0</v>
      </c>
      <c r="F705" s="531"/>
      <c r="G705" s="538"/>
    </row>
    <row r="706" s="516" customFormat="1" ht="15.75" spans="1:7">
      <c r="A706" s="528" t="s">
        <v>656</v>
      </c>
      <c r="B706" s="531"/>
      <c r="C706" s="529">
        <v>0</v>
      </c>
      <c r="D706" s="529">
        <v>0</v>
      </c>
      <c r="E706" s="529">
        <v>0</v>
      </c>
      <c r="F706" s="531"/>
      <c r="G706" s="538"/>
    </row>
    <row r="707" s="516" customFormat="1" ht="15.75" spans="1:7">
      <c r="A707" s="528" t="s">
        <v>657</v>
      </c>
      <c r="B707" s="531"/>
      <c r="C707" s="529">
        <v>0</v>
      </c>
      <c r="D707" s="529">
        <v>0</v>
      </c>
      <c r="E707" s="529">
        <v>0</v>
      </c>
      <c r="F707" s="531"/>
      <c r="G707" s="538"/>
    </row>
    <row r="708" s="516" customFormat="1" ht="15.75" spans="1:7">
      <c r="A708" s="528" t="s">
        <v>171</v>
      </c>
      <c r="B708" s="531"/>
      <c r="C708" s="529">
        <v>0</v>
      </c>
      <c r="D708" s="529">
        <v>0</v>
      </c>
      <c r="E708" s="529">
        <v>0</v>
      </c>
      <c r="F708" s="531"/>
      <c r="G708" s="538"/>
    </row>
    <row r="709" s="516" customFormat="1" ht="15.75" spans="1:7">
      <c r="A709" s="528" t="s">
        <v>658</v>
      </c>
      <c r="B709" s="531"/>
      <c r="C709" s="529">
        <v>8</v>
      </c>
      <c r="D709" s="529">
        <v>0</v>
      </c>
      <c r="E709" s="529">
        <v>8</v>
      </c>
      <c r="F709" s="531">
        <f>ROUND(E709/C709*100,0)</f>
        <v>100</v>
      </c>
      <c r="G709" s="538"/>
    </row>
    <row r="710" s="516" customFormat="1" ht="15.75" spans="1:16373">
      <c r="A710" s="528" t="s">
        <v>659</v>
      </c>
      <c r="B710" s="531"/>
      <c r="C710" s="529">
        <v>0</v>
      </c>
      <c r="D710" s="529">
        <v>0</v>
      </c>
      <c r="E710" s="529">
        <v>0</v>
      </c>
      <c r="F710" s="531"/>
      <c r="G710" s="538"/>
      <c r="XEJ710" s="523"/>
      <c r="XEK710" s="523"/>
      <c r="XEL710" s="523"/>
      <c r="XEM710" s="523"/>
      <c r="XEN710" s="523"/>
      <c r="XEO710" s="523"/>
      <c r="XEP710" s="523"/>
      <c r="XEQ710" s="523"/>
      <c r="XER710" s="523"/>
      <c r="XES710" s="523"/>
    </row>
    <row r="711" s="516" customFormat="1" ht="15.75" spans="1:7">
      <c r="A711" s="551" t="s">
        <v>660</v>
      </c>
      <c r="B711" s="531">
        <v>1719</v>
      </c>
      <c r="C711" s="529">
        <v>203</v>
      </c>
      <c r="D711" s="529">
        <v>185</v>
      </c>
      <c r="E711" s="529">
        <v>203</v>
      </c>
      <c r="F711" s="531">
        <f>ROUND(E711/C711*100,0)</f>
        <v>100</v>
      </c>
      <c r="G711" s="538">
        <f>E711/D711*100</f>
        <v>109.72972972973</v>
      </c>
    </row>
    <row r="712" s="516" customFormat="1" ht="15.75" spans="1:16373">
      <c r="A712" s="551" t="s">
        <v>88</v>
      </c>
      <c r="B712" s="529">
        <f>B713+B723+B727+B736+B743+B750+B756+B759+B762+B763+B764+B770+B771+B772+B783</f>
        <v>2200</v>
      </c>
      <c r="C712" s="529">
        <f>C713+C723+C727+C736+C743+C750+C756+C759+C762+C763+C764+C770+C771+C772+C783</f>
        <v>2547</v>
      </c>
      <c r="D712" s="529">
        <v>1578</v>
      </c>
      <c r="E712" s="529">
        <f>E713+E723+E727+E736+E743+E750+E756+E759+E762+E763+E764+E770+E771+E772+E783</f>
        <v>2179</v>
      </c>
      <c r="F712" s="531">
        <f>ROUND(E712/C712*100,0)</f>
        <v>86</v>
      </c>
      <c r="G712" s="538">
        <f>E712/D712*100</f>
        <v>138.08618504436</v>
      </c>
      <c r="XEJ712" s="523"/>
      <c r="XEK712" s="523"/>
      <c r="XEL712" s="523"/>
      <c r="XEM712" s="523"/>
      <c r="XEN712" s="523"/>
      <c r="XEO712" s="523"/>
      <c r="XEP712" s="523"/>
      <c r="XEQ712" s="523"/>
      <c r="XER712" s="523"/>
      <c r="XES712" s="523"/>
    </row>
    <row r="713" s="516" customFormat="1" spans="1:7">
      <c r="A713" s="551" t="s">
        <v>661</v>
      </c>
      <c r="B713" s="531">
        <f>SUM(B714:B722)</f>
        <v>9</v>
      </c>
      <c r="C713" s="531">
        <f>SUM(C714:C722)</f>
        <v>11</v>
      </c>
      <c r="D713" s="531">
        <v>27</v>
      </c>
      <c r="E713" s="531">
        <f>SUM(E714:E722)</f>
        <v>11</v>
      </c>
      <c r="F713" s="531">
        <f>ROUND(E713/C713*100,0)</f>
        <v>100</v>
      </c>
      <c r="G713" s="538">
        <f>E713/D713*100</f>
        <v>40.7407407407407</v>
      </c>
    </row>
    <row r="714" s="516" customFormat="1" ht="15.75" spans="1:7">
      <c r="A714" s="551" t="s">
        <v>162</v>
      </c>
      <c r="B714" s="531">
        <v>9</v>
      </c>
      <c r="C714" s="529">
        <v>11</v>
      </c>
      <c r="D714" s="529">
        <v>5</v>
      </c>
      <c r="E714" s="529">
        <v>11</v>
      </c>
      <c r="F714" s="531">
        <f>ROUND(E714/C714*100,0)</f>
        <v>100</v>
      </c>
      <c r="G714" s="538">
        <f>E714/D714*100</f>
        <v>220</v>
      </c>
    </row>
    <row r="715" s="516" customFormat="1" ht="15.75" spans="1:7">
      <c r="A715" s="551" t="s">
        <v>163</v>
      </c>
      <c r="B715" s="531"/>
      <c r="C715" s="529">
        <v>0</v>
      </c>
      <c r="D715" s="529">
        <v>0</v>
      </c>
      <c r="E715" s="529">
        <v>0</v>
      </c>
      <c r="F715" s="531"/>
      <c r="G715" s="538"/>
    </row>
    <row r="716" s="516" customFormat="1" ht="15.75" spans="1:7">
      <c r="A716" s="551" t="s">
        <v>164</v>
      </c>
      <c r="B716" s="531"/>
      <c r="C716" s="529">
        <v>0</v>
      </c>
      <c r="D716" s="529">
        <v>0</v>
      </c>
      <c r="E716" s="529">
        <v>0</v>
      </c>
      <c r="F716" s="531"/>
      <c r="G716" s="538"/>
    </row>
    <row r="717" s="516" customFormat="1" ht="15.75" spans="1:7">
      <c r="A717" s="551" t="s">
        <v>662</v>
      </c>
      <c r="B717" s="531"/>
      <c r="C717" s="529">
        <v>0</v>
      </c>
      <c r="D717" s="529">
        <v>0</v>
      </c>
      <c r="E717" s="529">
        <v>0</v>
      </c>
      <c r="F717" s="531"/>
      <c r="G717" s="538"/>
    </row>
    <row r="718" s="516" customFormat="1" ht="15.75" spans="1:7">
      <c r="A718" s="551" t="s">
        <v>663</v>
      </c>
      <c r="B718" s="531"/>
      <c r="C718" s="529">
        <v>0</v>
      </c>
      <c r="D718" s="529">
        <v>0</v>
      </c>
      <c r="E718" s="529">
        <v>0</v>
      </c>
      <c r="F718" s="531"/>
      <c r="G718" s="538"/>
    </row>
    <row r="719" s="516" customFormat="1" ht="15.75" spans="1:7">
      <c r="A719" s="551" t="s">
        <v>664</v>
      </c>
      <c r="B719" s="531"/>
      <c r="C719" s="529">
        <v>0</v>
      </c>
      <c r="D719" s="529">
        <v>0</v>
      </c>
      <c r="E719" s="529">
        <v>0</v>
      </c>
      <c r="F719" s="531"/>
      <c r="G719" s="538"/>
    </row>
    <row r="720" s="516" customFormat="1" ht="15.75" spans="1:7">
      <c r="A720" s="551" t="s">
        <v>665</v>
      </c>
      <c r="B720" s="531"/>
      <c r="C720" s="529">
        <v>0</v>
      </c>
      <c r="D720" s="529">
        <v>0</v>
      </c>
      <c r="E720" s="529">
        <v>0</v>
      </c>
      <c r="F720" s="531"/>
      <c r="G720" s="538"/>
    </row>
    <row r="721" s="516" customFormat="1" ht="15.75" spans="1:7">
      <c r="A721" s="551" t="s">
        <v>666</v>
      </c>
      <c r="B721" s="531"/>
      <c r="C721" s="529">
        <v>0</v>
      </c>
      <c r="D721" s="529">
        <v>0</v>
      </c>
      <c r="E721" s="529">
        <v>0</v>
      </c>
      <c r="F721" s="531"/>
      <c r="G721" s="538"/>
    </row>
    <row r="722" s="516" customFormat="1" ht="15.75" spans="1:7">
      <c r="A722" s="551" t="s">
        <v>667</v>
      </c>
      <c r="B722" s="531"/>
      <c r="C722" s="529"/>
      <c r="D722" s="529">
        <v>22</v>
      </c>
      <c r="E722" s="529"/>
      <c r="F722" s="531"/>
      <c r="G722" s="538">
        <f>E722/D722*100</f>
        <v>0</v>
      </c>
    </row>
    <row r="723" s="516" customFormat="1" spans="1:7">
      <c r="A723" s="551" t="s">
        <v>668</v>
      </c>
      <c r="B723" s="531">
        <f>SUM(B724:B726)</f>
        <v>77</v>
      </c>
      <c r="C723" s="531">
        <f>SUM(C724:C726)</f>
        <v>40</v>
      </c>
      <c r="D723" s="531">
        <v>43</v>
      </c>
      <c r="E723" s="531">
        <f>SUM(E724:E726)</f>
        <v>40</v>
      </c>
      <c r="F723" s="531">
        <f>ROUND(E723/C723*100,0)</f>
        <v>100</v>
      </c>
      <c r="G723" s="538">
        <f>E723/D723*100</f>
        <v>93.0232558139535</v>
      </c>
    </row>
    <row r="724" s="516" customFormat="1" ht="15.75" spans="1:7">
      <c r="A724" s="551" t="s">
        <v>669</v>
      </c>
      <c r="B724" s="531">
        <v>25</v>
      </c>
      <c r="C724" s="529">
        <v>22</v>
      </c>
      <c r="D724" s="529">
        <v>15</v>
      </c>
      <c r="E724" s="529">
        <v>22</v>
      </c>
      <c r="F724" s="531">
        <f>ROUND(E724/C724*100,0)</f>
        <v>100</v>
      </c>
      <c r="G724" s="538">
        <f>E724/D724*100</f>
        <v>146.666666666667</v>
      </c>
    </row>
    <row r="725" s="516" customFormat="1" ht="15.75" spans="1:7">
      <c r="A725" s="551" t="s">
        <v>670</v>
      </c>
      <c r="B725" s="531"/>
      <c r="C725" s="529">
        <v>0</v>
      </c>
      <c r="D725" s="529">
        <v>0</v>
      </c>
      <c r="E725" s="529">
        <v>0</v>
      </c>
      <c r="F725" s="531"/>
      <c r="G725" s="538"/>
    </row>
    <row r="726" s="516" customFormat="1" ht="15.75" spans="1:7">
      <c r="A726" s="551" t="s">
        <v>671</v>
      </c>
      <c r="B726" s="531">
        <v>52</v>
      </c>
      <c r="C726" s="529">
        <v>18</v>
      </c>
      <c r="D726" s="529">
        <v>28</v>
      </c>
      <c r="E726" s="529">
        <v>18</v>
      </c>
      <c r="F726" s="531">
        <f>ROUND(E726/C726*100,0)</f>
        <v>100</v>
      </c>
      <c r="G726" s="538">
        <f>E726/D726*100</f>
        <v>64.2857142857143</v>
      </c>
    </row>
    <row r="727" s="516" customFormat="1" spans="1:7">
      <c r="A727" s="551" t="s">
        <v>672</v>
      </c>
      <c r="B727" s="531">
        <f>SUM(B728:B735)</f>
        <v>1601</v>
      </c>
      <c r="C727" s="531">
        <f>SUM(C728:C735)</f>
        <v>1761</v>
      </c>
      <c r="D727" s="531">
        <v>1399</v>
      </c>
      <c r="E727" s="531">
        <f>SUM(E728:E735)</f>
        <v>1693</v>
      </c>
      <c r="F727" s="531">
        <f>ROUND(E727/C727*100,0)</f>
        <v>96</v>
      </c>
      <c r="G727" s="538">
        <f>E727/D727*100</f>
        <v>121.015010721944</v>
      </c>
    </row>
    <row r="728" s="516" customFormat="1" ht="15.75" spans="1:7">
      <c r="A728" s="551" t="s">
        <v>673</v>
      </c>
      <c r="B728" s="531">
        <v>20</v>
      </c>
      <c r="C728" s="529">
        <f>62+44</f>
        <v>106</v>
      </c>
      <c r="D728" s="529">
        <v>17</v>
      </c>
      <c r="E728" s="529">
        <v>44</v>
      </c>
      <c r="F728" s="531">
        <f>ROUND(E728/C728*100,0)</f>
        <v>42</v>
      </c>
      <c r="G728" s="538">
        <f>E728/D728*100</f>
        <v>258.823529411765</v>
      </c>
    </row>
    <row r="729" s="516" customFormat="1" ht="15.75" spans="1:7">
      <c r="A729" s="551" t="s">
        <v>674</v>
      </c>
      <c r="B729" s="531">
        <v>320</v>
      </c>
      <c r="C729" s="529">
        <v>396</v>
      </c>
      <c r="D729" s="529">
        <v>357</v>
      </c>
      <c r="E729" s="529">
        <v>390</v>
      </c>
      <c r="F729" s="531">
        <f>ROUND(E729/C729*100,0)</f>
        <v>98</v>
      </c>
      <c r="G729" s="538">
        <f>E729/D729*100</f>
        <v>109.243697478992</v>
      </c>
    </row>
    <row r="730" s="516" customFormat="1" ht="15.75" spans="1:7">
      <c r="A730" s="551" t="s">
        <v>675</v>
      </c>
      <c r="B730" s="531"/>
      <c r="C730" s="529">
        <v>0</v>
      </c>
      <c r="D730" s="529">
        <v>0</v>
      </c>
      <c r="E730" s="529">
        <v>0</v>
      </c>
      <c r="F730" s="531"/>
      <c r="G730" s="538"/>
    </row>
    <row r="731" s="516" customFormat="1" ht="15.75" spans="1:7">
      <c r="A731" s="551" t="s">
        <v>676</v>
      </c>
      <c r="B731" s="531">
        <v>1074</v>
      </c>
      <c r="C731" s="529">
        <v>1025</v>
      </c>
      <c r="D731" s="529">
        <v>935</v>
      </c>
      <c r="E731" s="529">
        <v>1025</v>
      </c>
      <c r="F731" s="531">
        <f>ROUND(E731/C731*100,0)</f>
        <v>100</v>
      </c>
      <c r="G731" s="538">
        <f>E731/D731*100</f>
        <v>109.625668449198</v>
      </c>
    </row>
    <row r="732" s="516" customFormat="1" ht="15.75" spans="1:7">
      <c r="A732" s="551" t="s">
        <v>677</v>
      </c>
      <c r="B732" s="531"/>
      <c r="C732" s="529">
        <v>0</v>
      </c>
      <c r="D732" s="529">
        <v>0</v>
      </c>
      <c r="E732" s="529">
        <v>0</v>
      </c>
      <c r="F732" s="531"/>
      <c r="G732" s="538"/>
    </row>
    <row r="733" s="516" customFormat="1" ht="15.75" spans="1:7">
      <c r="A733" s="551" t="s">
        <v>678</v>
      </c>
      <c r="B733" s="531"/>
      <c r="C733" s="529">
        <v>0</v>
      </c>
      <c r="D733" s="529">
        <v>0</v>
      </c>
      <c r="E733" s="529">
        <v>0</v>
      </c>
      <c r="F733" s="531"/>
      <c r="G733" s="538"/>
    </row>
    <row r="734" s="516" customFormat="1" ht="15.75" spans="1:7">
      <c r="A734" s="551" t="s">
        <v>679</v>
      </c>
      <c r="B734" s="531">
        <v>187</v>
      </c>
      <c r="C734" s="529">
        <v>134</v>
      </c>
      <c r="D734" s="529">
        <v>90</v>
      </c>
      <c r="E734" s="529">
        <v>134</v>
      </c>
      <c r="F734" s="531">
        <f>ROUND(E734/C734*100,0)</f>
        <v>100</v>
      </c>
      <c r="G734" s="538">
        <f>E734/D734*100</f>
        <v>148.888888888889</v>
      </c>
    </row>
    <row r="735" s="516" customFormat="1" ht="15.75" spans="1:7">
      <c r="A735" s="551" t="s">
        <v>680</v>
      </c>
      <c r="B735" s="531"/>
      <c r="C735" s="529">
        <v>100</v>
      </c>
      <c r="D735" s="529"/>
      <c r="E735" s="529">
        <v>100</v>
      </c>
      <c r="F735" s="531">
        <f>ROUND(E735/C735*100,0)</f>
        <v>100</v>
      </c>
      <c r="G735" s="538"/>
    </row>
    <row r="736" s="516" customFormat="1" spans="1:16373">
      <c r="A736" s="551" t="s">
        <v>681</v>
      </c>
      <c r="B736" s="531">
        <f>SUM(B737:B742)</f>
        <v>0</v>
      </c>
      <c r="C736" s="531">
        <f>SUM(C737:C742)</f>
        <v>0</v>
      </c>
      <c r="D736" s="531">
        <v>0</v>
      </c>
      <c r="E736" s="531">
        <f>SUM(E737:E742)</f>
        <v>0</v>
      </c>
      <c r="F736" s="531"/>
      <c r="G736" s="538"/>
      <c r="XEJ736" s="523"/>
      <c r="XEK736" s="523"/>
      <c r="XEL736" s="523"/>
      <c r="XEM736" s="523"/>
      <c r="XEN736" s="523"/>
      <c r="XEO736" s="523"/>
      <c r="XEP736" s="523"/>
      <c r="XEQ736" s="523"/>
      <c r="XER736" s="523"/>
      <c r="XES736" s="523"/>
    </row>
    <row r="737" s="516" customFormat="1" ht="15.75" spans="1:7">
      <c r="A737" s="551" t="s">
        <v>682</v>
      </c>
      <c r="B737" s="531"/>
      <c r="C737" s="529">
        <v>0</v>
      </c>
      <c r="D737" s="529">
        <v>0</v>
      </c>
      <c r="E737" s="529">
        <v>0</v>
      </c>
      <c r="F737" s="531"/>
      <c r="G737" s="538"/>
    </row>
    <row r="738" s="516" customFormat="1" ht="15.75" spans="1:7">
      <c r="A738" s="551" t="s">
        <v>683</v>
      </c>
      <c r="B738" s="531"/>
      <c r="C738" s="529"/>
      <c r="D738" s="529"/>
      <c r="E738" s="529"/>
      <c r="F738" s="531"/>
      <c r="G738" s="538"/>
    </row>
    <row r="739" s="516" customFormat="1" ht="15.75" spans="1:7">
      <c r="A739" s="551" t="s">
        <v>684</v>
      </c>
      <c r="B739" s="531"/>
      <c r="C739" s="529">
        <v>0</v>
      </c>
      <c r="D739" s="529">
        <v>0</v>
      </c>
      <c r="E739" s="529">
        <v>0</v>
      </c>
      <c r="F739" s="531"/>
      <c r="G739" s="538"/>
    </row>
    <row r="740" s="516" customFormat="1" ht="15.75" spans="1:7">
      <c r="A740" s="551" t="s">
        <v>685</v>
      </c>
      <c r="B740" s="531"/>
      <c r="C740" s="529">
        <v>0</v>
      </c>
      <c r="D740" s="529">
        <v>0</v>
      </c>
      <c r="E740" s="529">
        <v>0</v>
      </c>
      <c r="F740" s="531"/>
      <c r="G740" s="538"/>
    </row>
    <row r="741" s="516" customFormat="1" ht="15.75" spans="1:7">
      <c r="A741" s="551" t="s">
        <v>686</v>
      </c>
      <c r="B741" s="531"/>
      <c r="C741" s="529">
        <v>0</v>
      </c>
      <c r="D741" s="529">
        <v>0</v>
      </c>
      <c r="E741" s="529">
        <v>0</v>
      </c>
      <c r="F741" s="531"/>
      <c r="G741" s="538"/>
    </row>
    <row r="742" s="516" customFormat="1" ht="15.75" spans="1:7">
      <c r="A742" s="551" t="s">
        <v>687</v>
      </c>
      <c r="B742" s="531"/>
      <c r="C742" s="529">
        <v>0</v>
      </c>
      <c r="D742" s="529">
        <v>0</v>
      </c>
      <c r="E742" s="529">
        <v>0</v>
      </c>
      <c r="F742" s="531"/>
      <c r="G742" s="538"/>
    </row>
    <row r="743" s="516" customFormat="1" ht="15.75" spans="1:7">
      <c r="A743" s="551" t="s">
        <v>688</v>
      </c>
      <c r="B743" s="531">
        <v>0</v>
      </c>
      <c r="C743" s="529">
        <v>0</v>
      </c>
      <c r="D743" s="529">
        <v>0</v>
      </c>
      <c r="E743" s="529">
        <v>0</v>
      </c>
      <c r="F743" s="531"/>
      <c r="G743" s="538"/>
    </row>
    <row r="744" s="516" customFormat="1" ht="15.75" spans="1:7">
      <c r="A744" s="551" t="s">
        <v>689</v>
      </c>
      <c r="B744" s="531"/>
      <c r="C744" s="529">
        <v>0</v>
      </c>
      <c r="D744" s="529">
        <v>0</v>
      </c>
      <c r="E744" s="529">
        <v>0</v>
      </c>
      <c r="F744" s="531"/>
      <c r="G744" s="538"/>
    </row>
    <row r="745" s="516" customFormat="1" ht="15.75" spans="1:7">
      <c r="A745" s="551" t="s">
        <v>690</v>
      </c>
      <c r="B745" s="531"/>
      <c r="C745" s="529">
        <v>0</v>
      </c>
      <c r="D745" s="529">
        <v>0</v>
      </c>
      <c r="E745" s="529">
        <v>0</v>
      </c>
      <c r="F745" s="531"/>
      <c r="G745" s="538"/>
    </row>
    <row r="746" s="516" customFormat="1" ht="15.75" spans="1:7">
      <c r="A746" s="551" t="s">
        <v>691</v>
      </c>
      <c r="B746" s="531"/>
      <c r="C746" s="529">
        <v>0</v>
      </c>
      <c r="D746" s="529">
        <v>0</v>
      </c>
      <c r="E746" s="529">
        <v>0</v>
      </c>
      <c r="F746" s="531"/>
      <c r="G746" s="538"/>
    </row>
    <row r="747" s="516" customFormat="1" ht="15.75" spans="1:7">
      <c r="A747" s="551" t="s">
        <v>692</v>
      </c>
      <c r="B747" s="531"/>
      <c r="C747" s="529">
        <v>0</v>
      </c>
      <c r="D747" s="529">
        <v>0</v>
      </c>
      <c r="E747" s="529">
        <v>0</v>
      </c>
      <c r="F747" s="531"/>
      <c r="G747" s="538"/>
    </row>
    <row r="748" s="516" customFormat="1" ht="15.75" spans="1:7">
      <c r="A748" s="551" t="s">
        <v>693</v>
      </c>
      <c r="B748" s="531"/>
      <c r="C748" s="529">
        <v>0</v>
      </c>
      <c r="D748" s="529">
        <v>0</v>
      </c>
      <c r="E748" s="529">
        <v>0</v>
      </c>
      <c r="F748" s="531"/>
      <c r="G748" s="538"/>
    </row>
    <row r="749" s="516" customFormat="1" ht="15.75" spans="1:7">
      <c r="A749" s="551" t="s">
        <v>694</v>
      </c>
      <c r="B749" s="531"/>
      <c r="C749" s="529">
        <v>0</v>
      </c>
      <c r="D749" s="529">
        <v>0</v>
      </c>
      <c r="E749" s="529">
        <v>0</v>
      </c>
      <c r="F749" s="531"/>
      <c r="G749" s="538"/>
    </row>
    <row r="750" s="516" customFormat="1" ht="15.75" spans="1:7">
      <c r="A750" s="551" t="s">
        <v>695</v>
      </c>
      <c r="B750" s="531">
        <v>0</v>
      </c>
      <c r="C750" s="529">
        <v>0</v>
      </c>
      <c r="D750" s="529">
        <v>0</v>
      </c>
      <c r="E750" s="529">
        <v>0</v>
      </c>
      <c r="F750" s="531"/>
      <c r="G750" s="538"/>
    </row>
    <row r="751" s="516" customFormat="1" ht="15.75" spans="1:7">
      <c r="A751" s="551" t="s">
        <v>696</v>
      </c>
      <c r="B751" s="531"/>
      <c r="C751" s="529">
        <v>0</v>
      </c>
      <c r="D751" s="529">
        <v>0</v>
      </c>
      <c r="E751" s="529">
        <v>0</v>
      </c>
      <c r="F751" s="531"/>
      <c r="G751" s="538"/>
    </row>
    <row r="752" s="516" customFormat="1" ht="15.75" spans="1:7">
      <c r="A752" s="551" t="s">
        <v>697</v>
      </c>
      <c r="B752" s="531"/>
      <c r="C752" s="529">
        <v>0</v>
      </c>
      <c r="D752" s="529">
        <v>0</v>
      </c>
      <c r="E752" s="529">
        <v>0</v>
      </c>
      <c r="F752" s="531"/>
      <c r="G752" s="538"/>
    </row>
    <row r="753" s="516" customFormat="1" ht="15.75" spans="1:7">
      <c r="A753" s="551" t="s">
        <v>698</v>
      </c>
      <c r="B753" s="531"/>
      <c r="C753" s="529">
        <v>0</v>
      </c>
      <c r="D753" s="529">
        <v>0</v>
      </c>
      <c r="E753" s="529">
        <v>0</v>
      </c>
      <c r="F753" s="531"/>
      <c r="G753" s="538"/>
    </row>
    <row r="754" s="516" customFormat="1" ht="15.75" spans="1:7">
      <c r="A754" s="551" t="s">
        <v>699</v>
      </c>
      <c r="B754" s="531"/>
      <c r="C754" s="529">
        <v>0</v>
      </c>
      <c r="D754" s="529">
        <v>0</v>
      </c>
      <c r="E754" s="529">
        <v>0</v>
      </c>
      <c r="F754" s="531"/>
      <c r="G754" s="538"/>
    </row>
    <row r="755" s="516" customFormat="1" ht="15.75" spans="1:7">
      <c r="A755" s="551" t="s">
        <v>700</v>
      </c>
      <c r="B755" s="531"/>
      <c r="C755" s="529">
        <v>0</v>
      </c>
      <c r="D755" s="529">
        <v>0</v>
      </c>
      <c r="E755" s="529">
        <v>0</v>
      </c>
      <c r="F755" s="531"/>
      <c r="G755" s="538"/>
    </row>
    <row r="756" s="516" customFormat="1" ht="15.75" spans="1:7">
      <c r="A756" s="551" t="s">
        <v>701</v>
      </c>
      <c r="B756" s="531">
        <v>0</v>
      </c>
      <c r="C756" s="529">
        <v>0</v>
      </c>
      <c r="D756" s="529">
        <v>0</v>
      </c>
      <c r="E756" s="529">
        <v>0</v>
      </c>
      <c r="F756" s="531"/>
      <c r="G756" s="538"/>
    </row>
    <row r="757" s="516" customFormat="1" ht="15.75" spans="1:7">
      <c r="A757" s="551" t="s">
        <v>702</v>
      </c>
      <c r="B757" s="531"/>
      <c r="C757" s="529">
        <v>0</v>
      </c>
      <c r="D757" s="529">
        <v>0</v>
      </c>
      <c r="E757" s="529">
        <v>0</v>
      </c>
      <c r="F757" s="531"/>
      <c r="G757" s="538"/>
    </row>
    <row r="758" s="516" customFormat="1" ht="15.75" spans="1:7">
      <c r="A758" s="551" t="s">
        <v>703</v>
      </c>
      <c r="B758" s="531"/>
      <c r="C758" s="529">
        <v>0</v>
      </c>
      <c r="D758" s="529">
        <v>0</v>
      </c>
      <c r="E758" s="529">
        <v>0</v>
      </c>
      <c r="F758" s="531"/>
      <c r="G758" s="538"/>
    </row>
    <row r="759" s="516" customFormat="1" ht="15.75" spans="1:7">
      <c r="A759" s="551" t="s">
        <v>704</v>
      </c>
      <c r="B759" s="531">
        <v>0</v>
      </c>
      <c r="C759" s="529">
        <v>0</v>
      </c>
      <c r="D759" s="529">
        <v>0</v>
      </c>
      <c r="E759" s="529">
        <v>0</v>
      </c>
      <c r="F759" s="531"/>
      <c r="G759" s="538"/>
    </row>
    <row r="760" s="516" customFormat="1" ht="15.75" spans="1:7">
      <c r="A760" s="551" t="s">
        <v>705</v>
      </c>
      <c r="B760" s="531"/>
      <c r="C760" s="529">
        <v>0</v>
      </c>
      <c r="D760" s="529">
        <v>0</v>
      </c>
      <c r="E760" s="529">
        <v>0</v>
      </c>
      <c r="F760" s="531"/>
      <c r="G760" s="538"/>
    </row>
    <row r="761" s="516" customFormat="1" ht="15.75" spans="1:7">
      <c r="A761" s="551" t="s">
        <v>706</v>
      </c>
      <c r="B761" s="531"/>
      <c r="C761" s="529">
        <v>0</v>
      </c>
      <c r="D761" s="529">
        <v>0</v>
      </c>
      <c r="E761" s="529">
        <v>0</v>
      </c>
      <c r="F761" s="531"/>
      <c r="G761" s="538"/>
    </row>
    <row r="762" s="516" customFormat="1" ht="15.75" spans="1:7">
      <c r="A762" s="551" t="s">
        <v>707</v>
      </c>
      <c r="B762" s="531"/>
      <c r="C762" s="529">
        <v>0</v>
      </c>
      <c r="D762" s="529">
        <v>0</v>
      </c>
      <c r="E762" s="529">
        <v>0</v>
      </c>
      <c r="F762" s="531"/>
      <c r="G762" s="538"/>
    </row>
    <row r="763" s="516" customFormat="1" ht="15.75" spans="1:7">
      <c r="A763" s="551" t="s">
        <v>708</v>
      </c>
      <c r="B763" s="531"/>
      <c r="C763" s="529">
        <v>0</v>
      </c>
      <c r="D763" s="529">
        <v>0</v>
      </c>
      <c r="E763" s="529">
        <v>0</v>
      </c>
      <c r="F763" s="531"/>
      <c r="G763" s="538"/>
    </row>
    <row r="764" s="516" customFormat="1" ht="15.75" spans="1:7">
      <c r="A764" s="551" t="s">
        <v>709</v>
      </c>
      <c r="B764" s="531">
        <v>0</v>
      </c>
      <c r="C764" s="529">
        <f>SUM(C765:C769)</f>
        <v>300</v>
      </c>
      <c r="D764" s="529">
        <v>45</v>
      </c>
      <c r="E764" s="529">
        <f>SUM(E765:E769)</f>
        <v>0</v>
      </c>
      <c r="F764" s="531"/>
      <c r="G764" s="538">
        <f>E764/D764*100</f>
        <v>0</v>
      </c>
    </row>
    <row r="765" s="516" customFormat="1" ht="15.75" spans="1:7">
      <c r="A765" s="551" t="s">
        <v>710</v>
      </c>
      <c r="B765" s="531"/>
      <c r="C765" s="529">
        <v>0</v>
      </c>
      <c r="D765" s="529">
        <v>0</v>
      </c>
      <c r="E765" s="529">
        <v>0</v>
      </c>
      <c r="F765" s="531"/>
      <c r="G765" s="538"/>
    </row>
    <row r="766" s="516" customFormat="1" ht="15.75" spans="1:7">
      <c r="A766" s="551" t="s">
        <v>711</v>
      </c>
      <c r="B766" s="531"/>
      <c r="C766" s="529"/>
      <c r="D766" s="529">
        <v>45</v>
      </c>
      <c r="E766" s="529"/>
      <c r="F766" s="531"/>
      <c r="G766" s="538">
        <f>E766/D766*100</f>
        <v>0</v>
      </c>
    </row>
    <row r="767" s="516" customFormat="1" ht="15.75" spans="1:7">
      <c r="A767" s="551" t="s">
        <v>712</v>
      </c>
      <c r="B767" s="531"/>
      <c r="C767" s="529">
        <v>0</v>
      </c>
      <c r="D767" s="529">
        <v>0</v>
      </c>
      <c r="E767" s="529">
        <v>0</v>
      </c>
      <c r="F767" s="531"/>
      <c r="G767" s="538"/>
    </row>
    <row r="768" s="516" customFormat="1" ht="15.75" spans="1:7">
      <c r="A768" s="551" t="s">
        <v>713</v>
      </c>
      <c r="B768" s="531"/>
      <c r="C768" s="529">
        <v>0</v>
      </c>
      <c r="D768" s="529">
        <v>0</v>
      </c>
      <c r="E768" s="529">
        <v>0</v>
      </c>
      <c r="F768" s="531"/>
      <c r="G768" s="538"/>
    </row>
    <row r="769" s="516" customFormat="1" ht="15.75" spans="1:7">
      <c r="A769" s="551" t="s">
        <v>714</v>
      </c>
      <c r="B769" s="531"/>
      <c r="C769" s="529">
        <v>300</v>
      </c>
      <c r="D769" s="529">
        <v>0</v>
      </c>
      <c r="E769" s="529">
        <v>0</v>
      </c>
      <c r="F769" s="531"/>
      <c r="G769" s="538"/>
    </row>
    <row r="770" s="516" customFormat="1" ht="15.75" spans="1:7">
      <c r="A770" s="551" t="s">
        <v>715</v>
      </c>
      <c r="B770" s="531"/>
      <c r="C770" s="529">
        <v>0</v>
      </c>
      <c r="D770" s="529">
        <v>0</v>
      </c>
      <c r="E770" s="529">
        <v>0</v>
      </c>
      <c r="F770" s="531"/>
      <c r="G770" s="538"/>
    </row>
    <row r="771" s="516" customFormat="1" ht="15.75" spans="1:7">
      <c r="A771" s="551" t="s">
        <v>716</v>
      </c>
      <c r="B771" s="531"/>
      <c r="C771" s="529">
        <v>0</v>
      </c>
      <c r="D771" s="529">
        <v>0</v>
      </c>
      <c r="E771" s="529">
        <v>0</v>
      </c>
      <c r="F771" s="531"/>
      <c r="G771" s="538"/>
    </row>
    <row r="772" s="516" customFormat="1" ht="15.75" spans="1:7">
      <c r="A772" s="551" t="s">
        <v>717</v>
      </c>
      <c r="B772" s="531">
        <v>0</v>
      </c>
      <c r="C772" s="529">
        <v>0</v>
      </c>
      <c r="D772" s="529">
        <v>0</v>
      </c>
      <c r="E772" s="529">
        <v>0</v>
      </c>
      <c r="F772" s="531"/>
      <c r="G772" s="538"/>
    </row>
    <row r="773" s="516" customFormat="1" ht="15.75" spans="1:7">
      <c r="A773" s="551" t="s">
        <v>162</v>
      </c>
      <c r="B773" s="531"/>
      <c r="C773" s="529">
        <v>0</v>
      </c>
      <c r="D773" s="529">
        <v>0</v>
      </c>
      <c r="E773" s="529">
        <v>0</v>
      </c>
      <c r="F773" s="531"/>
      <c r="G773" s="538"/>
    </row>
    <row r="774" s="516" customFormat="1" ht="15.75" spans="1:7">
      <c r="A774" s="551" t="s">
        <v>163</v>
      </c>
      <c r="B774" s="531"/>
      <c r="C774" s="529">
        <v>0</v>
      </c>
      <c r="D774" s="529">
        <v>0</v>
      </c>
      <c r="E774" s="529">
        <v>0</v>
      </c>
      <c r="F774" s="531"/>
      <c r="G774" s="538"/>
    </row>
    <row r="775" s="516" customFormat="1" ht="15.75" spans="1:7">
      <c r="A775" s="551" t="s">
        <v>164</v>
      </c>
      <c r="B775" s="531"/>
      <c r="C775" s="529">
        <v>0</v>
      </c>
      <c r="D775" s="529">
        <v>0</v>
      </c>
      <c r="E775" s="529">
        <v>0</v>
      </c>
      <c r="F775" s="531"/>
      <c r="G775" s="538"/>
    </row>
    <row r="776" s="516" customFormat="1" ht="15.75" spans="1:7">
      <c r="A776" s="551" t="s">
        <v>718</v>
      </c>
      <c r="B776" s="531"/>
      <c r="C776" s="529">
        <v>0</v>
      </c>
      <c r="D776" s="529">
        <v>0</v>
      </c>
      <c r="E776" s="529">
        <v>0</v>
      </c>
      <c r="F776" s="531"/>
      <c r="G776" s="538"/>
    </row>
    <row r="777" s="516" customFormat="1" ht="15.75" spans="1:7">
      <c r="A777" s="551" t="s">
        <v>719</v>
      </c>
      <c r="B777" s="531"/>
      <c r="C777" s="529">
        <v>0</v>
      </c>
      <c r="D777" s="529">
        <v>0</v>
      </c>
      <c r="E777" s="529">
        <v>0</v>
      </c>
      <c r="F777" s="531"/>
      <c r="G777" s="538"/>
    </row>
    <row r="778" s="516" customFormat="1" ht="15.75" spans="1:7">
      <c r="A778" s="551" t="s">
        <v>720</v>
      </c>
      <c r="B778" s="531"/>
      <c r="C778" s="529">
        <v>0</v>
      </c>
      <c r="D778" s="529">
        <v>0</v>
      </c>
      <c r="E778" s="529">
        <v>0</v>
      </c>
      <c r="F778" s="531"/>
      <c r="G778" s="538"/>
    </row>
    <row r="779" s="516" customFormat="1" ht="15.75" spans="1:7">
      <c r="A779" s="551" t="s">
        <v>203</v>
      </c>
      <c r="B779" s="531"/>
      <c r="C779" s="529">
        <v>0</v>
      </c>
      <c r="D779" s="529">
        <v>0</v>
      </c>
      <c r="E779" s="529">
        <v>0</v>
      </c>
      <c r="F779" s="531"/>
      <c r="G779" s="538"/>
    </row>
    <row r="780" s="516" customFormat="1" ht="15.75" spans="1:7">
      <c r="A780" s="551" t="s">
        <v>721</v>
      </c>
      <c r="B780" s="531"/>
      <c r="C780" s="529">
        <v>0</v>
      </c>
      <c r="D780" s="529">
        <v>0</v>
      </c>
      <c r="E780" s="529">
        <v>0</v>
      </c>
      <c r="F780" s="531"/>
      <c r="G780" s="538"/>
    </row>
    <row r="781" s="516" customFormat="1" ht="15.75" spans="1:7">
      <c r="A781" s="551" t="s">
        <v>171</v>
      </c>
      <c r="B781" s="531"/>
      <c r="C781" s="529">
        <v>0</v>
      </c>
      <c r="D781" s="529">
        <v>0</v>
      </c>
      <c r="E781" s="529">
        <v>0</v>
      </c>
      <c r="F781" s="531"/>
      <c r="G781" s="538"/>
    </row>
    <row r="782" s="516" customFormat="1" ht="15.75" spans="1:7">
      <c r="A782" s="551" t="s">
        <v>722</v>
      </c>
      <c r="B782" s="531"/>
      <c r="C782" s="529">
        <v>0</v>
      </c>
      <c r="D782" s="529">
        <v>0</v>
      </c>
      <c r="E782" s="529">
        <v>0</v>
      </c>
      <c r="F782" s="531"/>
      <c r="G782" s="538"/>
    </row>
    <row r="783" s="516" customFormat="1" ht="15.75" spans="1:7">
      <c r="A783" s="551" t="s">
        <v>723</v>
      </c>
      <c r="B783" s="531">
        <v>513</v>
      </c>
      <c r="C783" s="529">
        <v>435</v>
      </c>
      <c r="D783" s="529">
        <v>64</v>
      </c>
      <c r="E783" s="529">
        <v>435</v>
      </c>
      <c r="F783" s="531">
        <f>ROUND(E783/C783*100,0)</f>
        <v>100</v>
      </c>
      <c r="G783" s="538">
        <f>E783/D783*100</f>
        <v>679.6875</v>
      </c>
    </row>
    <row r="784" s="516" customFormat="1" ht="15.75" spans="1:7">
      <c r="A784" s="551" t="s">
        <v>89</v>
      </c>
      <c r="B784" s="529">
        <f>B785+B796+B797+B800+B801+B802</f>
        <v>8000</v>
      </c>
      <c r="C784" s="529">
        <f>C785+C796+C797+C800+C801+C802</f>
        <v>8250</v>
      </c>
      <c r="D784" s="529">
        <v>7640</v>
      </c>
      <c r="E784" s="529">
        <f>E785+E796+E797+E800+E801+E802</f>
        <v>7597</v>
      </c>
      <c r="F784" s="531">
        <f>ROUND(E784/C784*100,0)</f>
        <v>92</v>
      </c>
      <c r="G784" s="538">
        <f>E784/D784*100</f>
        <v>99.4371727748691</v>
      </c>
    </row>
    <row r="785" s="516" customFormat="1" ht="15.75" spans="1:7">
      <c r="A785" s="551" t="s">
        <v>724</v>
      </c>
      <c r="B785" s="531">
        <f>SUM(B786:B795)</f>
        <v>2064</v>
      </c>
      <c r="C785" s="529">
        <f>SUM(C786:C795)</f>
        <v>1723</v>
      </c>
      <c r="D785" s="529">
        <v>2980</v>
      </c>
      <c r="E785" s="529">
        <f>SUM(E786:E795)</f>
        <v>1657</v>
      </c>
      <c r="F785" s="531">
        <f>ROUND(E785/C785*100,0)</f>
        <v>96</v>
      </c>
      <c r="G785" s="538">
        <f>E785/D785*100</f>
        <v>55.6040268456376</v>
      </c>
    </row>
    <row r="786" s="516" customFormat="1" ht="15.75" spans="1:7">
      <c r="A786" s="551" t="s">
        <v>162</v>
      </c>
      <c r="B786" s="531">
        <v>185</v>
      </c>
      <c r="C786" s="529">
        <v>193</v>
      </c>
      <c r="D786" s="529">
        <v>175</v>
      </c>
      <c r="E786" s="529">
        <v>193</v>
      </c>
      <c r="F786" s="531">
        <f>ROUND(E786/C786*100,0)</f>
        <v>100</v>
      </c>
      <c r="G786" s="538">
        <f>E786/D786*100</f>
        <v>110.285714285714</v>
      </c>
    </row>
    <row r="787" s="516" customFormat="1" ht="15.75" spans="1:7">
      <c r="A787" s="551" t="s">
        <v>163</v>
      </c>
      <c r="B787" s="531">
        <v>333</v>
      </c>
      <c r="C787" s="529">
        <v>356</v>
      </c>
      <c r="D787" s="529">
        <v>1432</v>
      </c>
      <c r="E787" s="529">
        <v>356</v>
      </c>
      <c r="F787" s="531">
        <f>ROUND(E787/C787*100,0)</f>
        <v>100</v>
      </c>
      <c r="G787" s="538">
        <f>E787/D787*100</f>
        <v>24.8603351955307</v>
      </c>
    </row>
    <row r="788" s="516" customFormat="1" ht="15.75" spans="1:7">
      <c r="A788" s="551" t="s">
        <v>164</v>
      </c>
      <c r="B788" s="531"/>
      <c r="C788" s="529">
        <v>0</v>
      </c>
      <c r="D788" s="529">
        <v>0</v>
      </c>
      <c r="E788" s="529">
        <v>0</v>
      </c>
      <c r="F788" s="531"/>
      <c r="G788" s="538"/>
    </row>
    <row r="789" s="516" customFormat="1" ht="15.75" spans="1:7">
      <c r="A789" s="551" t="s">
        <v>725</v>
      </c>
      <c r="B789" s="531">
        <v>253</v>
      </c>
      <c r="C789" s="529">
        <v>217</v>
      </c>
      <c r="D789" s="529">
        <v>44</v>
      </c>
      <c r="E789" s="529">
        <v>217</v>
      </c>
      <c r="F789" s="531">
        <f>ROUND(E789/C789*100,0)</f>
        <v>100</v>
      </c>
      <c r="G789" s="538">
        <f>E789/D789*100</f>
        <v>493.181818181818</v>
      </c>
    </row>
    <row r="790" s="516" customFormat="1" ht="15.75" spans="1:7">
      <c r="A790" s="551" t="s">
        <v>726</v>
      </c>
      <c r="B790" s="531"/>
      <c r="C790" s="529">
        <v>0</v>
      </c>
      <c r="D790" s="529">
        <v>0</v>
      </c>
      <c r="E790" s="529">
        <v>0</v>
      </c>
      <c r="F790" s="531"/>
      <c r="G790" s="538"/>
    </row>
    <row r="791" s="516" customFormat="1" ht="15.75" spans="1:7">
      <c r="A791" s="551" t="s">
        <v>727</v>
      </c>
      <c r="B791" s="531">
        <v>39</v>
      </c>
      <c r="C791" s="529">
        <v>40</v>
      </c>
      <c r="D791" s="529">
        <v>20</v>
      </c>
      <c r="E791" s="529">
        <v>40</v>
      </c>
      <c r="F791" s="531">
        <f>ROUND(E791/C791*100,0)</f>
        <v>100</v>
      </c>
      <c r="G791" s="538">
        <f>E791/D791*100</f>
        <v>200</v>
      </c>
    </row>
    <row r="792" s="516" customFormat="1" ht="15.75" spans="1:7">
      <c r="A792" s="551" t="s">
        <v>728</v>
      </c>
      <c r="B792" s="531"/>
      <c r="C792" s="529">
        <v>0</v>
      </c>
      <c r="D792" s="529">
        <v>0</v>
      </c>
      <c r="E792" s="529">
        <v>0</v>
      </c>
      <c r="F792" s="531"/>
      <c r="G792" s="538"/>
    </row>
    <row r="793" s="516" customFormat="1" ht="15.75" spans="1:7">
      <c r="A793" s="551" t="s">
        <v>729</v>
      </c>
      <c r="B793" s="531"/>
      <c r="C793" s="529">
        <v>0</v>
      </c>
      <c r="D793" s="529">
        <v>0</v>
      </c>
      <c r="E793" s="529">
        <v>0</v>
      </c>
      <c r="F793" s="531"/>
      <c r="G793" s="538"/>
    </row>
    <row r="794" s="516" customFormat="1" ht="15.75" spans="1:7">
      <c r="A794" s="551" t="s">
        <v>730</v>
      </c>
      <c r="B794" s="531"/>
      <c r="C794" s="529">
        <v>0</v>
      </c>
      <c r="D794" s="529">
        <v>0</v>
      </c>
      <c r="E794" s="529">
        <v>0</v>
      </c>
      <c r="F794" s="531"/>
      <c r="G794" s="538"/>
    </row>
    <row r="795" s="516" customFormat="1" ht="15.75" spans="1:7">
      <c r="A795" s="551" t="s">
        <v>731</v>
      </c>
      <c r="B795" s="531">
        <v>1254</v>
      </c>
      <c r="C795" s="529">
        <f>66+851</f>
        <v>917</v>
      </c>
      <c r="D795" s="529">
        <v>1309</v>
      </c>
      <c r="E795" s="529">
        <v>851</v>
      </c>
      <c r="F795" s="531">
        <f>ROUND(E795/C795*100,0)</f>
        <v>93</v>
      </c>
      <c r="G795" s="538">
        <f>E795/D795*100</f>
        <v>65.0114591291062</v>
      </c>
    </row>
    <row r="796" s="516" customFormat="1" ht="15.75" spans="1:7">
      <c r="A796" s="551" t="s">
        <v>732</v>
      </c>
      <c r="B796" s="531"/>
      <c r="C796" s="529"/>
      <c r="D796" s="529">
        <v>723</v>
      </c>
      <c r="E796" s="529"/>
      <c r="F796" s="531"/>
      <c r="G796" s="538">
        <f>E796/D796*100</f>
        <v>0</v>
      </c>
    </row>
    <row r="797" s="516" customFormat="1" spans="1:16373">
      <c r="A797" s="551" t="s">
        <v>733</v>
      </c>
      <c r="B797" s="531">
        <f>SUM(B798:B799)</f>
        <v>4616</v>
      </c>
      <c r="C797" s="531">
        <f>SUM(C798:C799)</f>
        <v>3556</v>
      </c>
      <c r="D797" s="531">
        <v>1981</v>
      </c>
      <c r="E797" s="531">
        <f>SUM(E798:E799)</f>
        <v>3556</v>
      </c>
      <c r="F797" s="531">
        <f>ROUND(E797/C797*100,0)</f>
        <v>100</v>
      </c>
      <c r="G797" s="538">
        <f>E797/D797*100</f>
        <v>179.505300353357</v>
      </c>
      <c r="XEJ797" s="523"/>
      <c r="XEK797" s="523"/>
      <c r="XEL797" s="523"/>
      <c r="XEM797" s="523"/>
      <c r="XEN797" s="523"/>
      <c r="XEO797" s="523"/>
      <c r="XEP797" s="523"/>
      <c r="XEQ797" s="523"/>
      <c r="XER797" s="523"/>
      <c r="XES797" s="523"/>
    </row>
    <row r="798" s="516" customFormat="1" ht="15.75" spans="1:7">
      <c r="A798" s="551" t="s">
        <v>734</v>
      </c>
      <c r="B798" s="531"/>
      <c r="C798" s="529">
        <v>0</v>
      </c>
      <c r="D798" s="529">
        <v>0</v>
      </c>
      <c r="E798" s="529">
        <v>0</v>
      </c>
      <c r="F798" s="531"/>
      <c r="G798" s="538"/>
    </row>
    <row r="799" s="516" customFormat="1" ht="15.75" spans="1:7">
      <c r="A799" s="551" t="s">
        <v>735</v>
      </c>
      <c r="B799" s="531">
        <v>4616</v>
      </c>
      <c r="C799" s="529">
        <v>3556</v>
      </c>
      <c r="D799" s="529">
        <v>1981</v>
      </c>
      <c r="E799" s="529">
        <v>3556</v>
      </c>
      <c r="F799" s="531">
        <f>ROUND(E799/C799*100,0)</f>
        <v>100</v>
      </c>
      <c r="G799" s="538">
        <f>E799/D799*100</f>
        <v>179.505300353357</v>
      </c>
    </row>
    <row r="800" s="516" customFormat="1" ht="15.75" spans="1:7">
      <c r="A800" s="551" t="s">
        <v>736</v>
      </c>
      <c r="B800" s="531">
        <v>1105</v>
      </c>
      <c r="C800" s="529">
        <v>1086</v>
      </c>
      <c r="D800" s="529">
        <v>1400</v>
      </c>
      <c r="E800" s="529">
        <v>1086</v>
      </c>
      <c r="F800" s="531">
        <f>ROUND(E800/C800*100,0)</f>
        <v>100</v>
      </c>
      <c r="G800" s="538">
        <f>E800/D800*100</f>
        <v>77.5714285714286</v>
      </c>
    </row>
    <row r="801" s="516" customFormat="1" ht="15.75" spans="1:7">
      <c r="A801" s="551" t="s">
        <v>737</v>
      </c>
      <c r="B801" s="531"/>
      <c r="C801" s="529"/>
      <c r="D801" s="529"/>
      <c r="E801" s="529"/>
      <c r="F801" s="531"/>
      <c r="G801" s="538"/>
    </row>
    <row r="802" s="516" customFormat="1" ht="15.75" spans="1:7">
      <c r="A802" s="551" t="s">
        <v>738</v>
      </c>
      <c r="B802" s="531">
        <v>215</v>
      </c>
      <c r="C802" s="529">
        <f>587+1298</f>
        <v>1885</v>
      </c>
      <c r="D802" s="529">
        <v>556</v>
      </c>
      <c r="E802" s="529">
        <v>1298</v>
      </c>
      <c r="F802" s="531">
        <f>ROUND(E802/C802*100,0)</f>
        <v>69</v>
      </c>
      <c r="G802" s="538">
        <f>E802/D802*100</f>
        <v>233.453237410072</v>
      </c>
    </row>
    <row r="803" s="516" customFormat="1" ht="15.75" spans="1:7">
      <c r="A803" s="551" t="s">
        <v>90</v>
      </c>
      <c r="B803" s="529">
        <f>B804+B830+B852+B880+B891+B898+B904+B907</f>
        <v>5402</v>
      </c>
      <c r="C803" s="529">
        <f>C804+C830+C852+C880+C891+C898+C904+C907</f>
        <v>8356</v>
      </c>
      <c r="D803" s="529">
        <v>4860</v>
      </c>
      <c r="E803" s="529">
        <f>E804+E830+E852+E880+E891+E898+E904+E907</f>
        <v>7526</v>
      </c>
      <c r="F803" s="531">
        <f>ROUND(E803/C803*100,0)</f>
        <v>90</v>
      </c>
      <c r="G803" s="538">
        <f>E803/D803*100</f>
        <v>154.855967078189</v>
      </c>
    </row>
    <row r="804" s="516" customFormat="1" ht="15.75" spans="1:7">
      <c r="A804" s="551" t="s">
        <v>739</v>
      </c>
      <c r="B804" s="529">
        <f>SUM(B805:B829)</f>
        <v>3514</v>
      </c>
      <c r="C804" s="529">
        <f>SUM(C805:C829)</f>
        <v>5167</v>
      </c>
      <c r="D804" s="529">
        <v>2058</v>
      </c>
      <c r="E804" s="529">
        <f>SUM(E805:E829)</f>
        <v>4967</v>
      </c>
      <c r="F804" s="531">
        <f>ROUND(E804/C804*100,0)</f>
        <v>96</v>
      </c>
      <c r="G804" s="538">
        <f>E804/D804*100</f>
        <v>241.350826044704</v>
      </c>
    </row>
    <row r="805" s="516" customFormat="1" ht="15.75" spans="1:7">
      <c r="A805" s="551" t="s">
        <v>162</v>
      </c>
      <c r="B805" s="531">
        <v>278</v>
      </c>
      <c r="C805" s="529">
        <v>40</v>
      </c>
      <c r="D805" s="529">
        <v>28</v>
      </c>
      <c r="E805" s="529">
        <v>40</v>
      </c>
      <c r="F805" s="531">
        <f>ROUND(E805/C805*100,0)</f>
        <v>100</v>
      </c>
      <c r="G805" s="538">
        <f>E805/D805*100</f>
        <v>142.857142857143</v>
      </c>
    </row>
    <row r="806" s="516" customFormat="1" ht="15.75" spans="1:7">
      <c r="A806" s="551" t="s">
        <v>163</v>
      </c>
      <c r="B806" s="531"/>
      <c r="C806" s="529"/>
      <c r="D806" s="529"/>
      <c r="E806" s="529"/>
      <c r="F806" s="531"/>
      <c r="G806" s="538"/>
    </row>
    <row r="807" s="516" customFormat="1" ht="15.75" spans="1:7">
      <c r="A807" s="551" t="s">
        <v>164</v>
      </c>
      <c r="B807" s="531"/>
      <c r="C807" s="529">
        <v>0</v>
      </c>
      <c r="D807" s="529">
        <v>0</v>
      </c>
      <c r="E807" s="529">
        <v>0</v>
      </c>
      <c r="F807" s="531"/>
      <c r="G807" s="538"/>
    </row>
    <row r="808" s="516" customFormat="1" ht="15.75" spans="1:7">
      <c r="A808" s="551" t="s">
        <v>171</v>
      </c>
      <c r="B808" s="531">
        <v>176</v>
      </c>
      <c r="C808" s="529">
        <v>178</v>
      </c>
      <c r="D808" s="529">
        <v>156</v>
      </c>
      <c r="E808" s="529">
        <v>178</v>
      </c>
      <c r="F808" s="531">
        <f>ROUND(E808/C808*100,0)</f>
        <v>100</v>
      </c>
      <c r="G808" s="538">
        <f>E808/D808*100</f>
        <v>114.102564102564</v>
      </c>
    </row>
    <row r="809" s="516" customFormat="1" ht="15.75" spans="1:7">
      <c r="A809" s="551" t="s">
        <v>740</v>
      </c>
      <c r="B809" s="531"/>
      <c r="C809" s="529"/>
      <c r="D809" s="529"/>
      <c r="E809" s="529"/>
      <c r="F809" s="531"/>
      <c r="G809" s="538"/>
    </row>
    <row r="810" s="516" customFormat="1" ht="15.75" spans="1:7">
      <c r="A810" s="551" t="s">
        <v>741</v>
      </c>
      <c r="B810" s="531"/>
      <c r="C810" s="529">
        <v>0</v>
      </c>
      <c r="D810" s="529">
        <v>0</v>
      </c>
      <c r="E810" s="529">
        <v>0</v>
      </c>
      <c r="F810" s="531"/>
      <c r="G810" s="538"/>
    </row>
    <row r="811" s="516" customFormat="1" ht="15.75" spans="1:7">
      <c r="A811" s="551" t="s">
        <v>742</v>
      </c>
      <c r="B811" s="531">
        <v>30</v>
      </c>
      <c r="C811" s="529">
        <v>2</v>
      </c>
      <c r="D811" s="529">
        <v>2</v>
      </c>
      <c r="E811" s="529">
        <v>2</v>
      </c>
      <c r="F811" s="531">
        <f>ROUND(E811/C811*100,0)</f>
        <v>100</v>
      </c>
      <c r="G811" s="538">
        <f>E811/D811*100</f>
        <v>100</v>
      </c>
    </row>
    <row r="812" s="516" customFormat="1" ht="15.75" spans="1:7">
      <c r="A812" s="551" t="s">
        <v>743</v>
      </c>
      <c r="B812" s="531"/>
      <c r="C812" s="529">
        <v>0</v>
      </c>
      <c r="D812" s="529">
        <v>0</v>
      </c>
      <c r="E812" s="529">
        <v>0</v>
      </c>
      <c r="F812" s="531"/>
      <c r="G812" s="538"/>
    </row>
    <row r="813" s="516" customFormat="1" ht="15.75" spans="1:7">
      <c r="A813" s="551" t="s">
        <v>744</v>
      </c>
      <c r="B813" s="531"/>
      <c r="C813" s="529">
        <v>0</v>
      </c>
      <c r="D813" s="529">
        <v>0</v>
      </c>
      <c r="E813" s="529">
        <v>0</v>
      </c>
      <c r="F813" s="531"/>
      <c r="G813" s="538"/>
    </row>
    <row r="814" s="516" customFormat="1" ht="15.75" spans="1:7">
      <c r="A814" s="551" t="s">
        <v>745</v>
      </c>
      <c r="B814" s="531"/>
      <c r="C814" s="529">
        <v>0</v>
      </c>
      <c r="D814" s="529">
        <v>0</v>
      </c>
      <c r="E814" s="529">
        <v>0</v>
      </c>
      <c r="F814" s="531"/>
      <c r="G814" s="538"/>
    </row>
    <row r="815" s="516" customFormat="1" ht="15.75" spans="1:7">
      <c r="A815" s="551" t="s">
        <v>746</v>
      </c>
      <c r="B815" s="531"/>
      <c r="C815" s="529">
        <v>0</v>
      </c>
      <c r="D815" s="529">
        <v>0</v>
      </c>
      <c r="E815" s="529">
        <v>0</v>
      </c>
      <c r="F815" s="531"/>
      <c r="G815" s="538"/>
    </row>
    <row r="816" s="516" customFormat="1" ht="15.75" spans="1:7">
      <c r="A816" s="551" t="s">
        <v>747</v>
      </c>
      <c r="B816" s="531"/>
      <c r="C816" s="529">
        <v>0</v>
      </c>
      <c r="D816" s="529">
        <v>0</v>
      </c>
      <c r="E816" s="529">
        <v>0</v>
      </c>
      <c r="F816" s="531"/>
      <c r="G816" s="538"/>
    </row>
    <row r="817" s="516" customFormat="1" ht="15.75" spans="1:7">
      <c r="A817" s="551" t="s">
        <v>748</v>
      </c>
      <c r="B817" s="531"/>
      <c r="C817" s="529">
        <v>4</v>
      </c>
      <c r="D817" s="529"/>
      <c r="E817" s="529">
        <v>4</v>
      </c>
      <c r="F817" s="531">
        <f>ROUND(E817/C817*100,0)</f>
        <v>100</v>
      </c>
      <c r="G817" s="538"/>
    </row>
    <row r="818" s="516" customFormat="1" ht="15.75" spans="1:7">
      <c r="A818" s="551" t="s">
        <v>749</v>
      </c>
      <c r="B818" s="531"/>
      <c r="C818" s="529">
        <v>17</v>
      </c>
      <c r="D818" s="529">
        <v>0</v>
      </c>
      <c r="E818" s="529">
        <v>17</v>
      </c>
      <c r="F818" s="531">
        <f>ROUND(E818/C818*100,0)</f>
        <v>100</v>
      </c>
      <c r="G818" s="538"/>
    </row>
    <row r="819" s="516" customFormat="1" ht="15.75" spans="1:7">
      <c r="A819" s="551" t="s">
        <v>750</v>
      </c>
      <c r="B819" s="531"/>
      <c r="C819" s="529">
        <v>0</v>
      </c>
      <c r="D819" s="529">
        <v>0</v>
      </c>
      <c r="E819" s="529">
        <v>0</v>
      </c>
      <c r="F819" s="531"/>
      <c r="G819" s="538"/>
    </row>
    <row r="820" s="516" customFormat="1" ht="15.75" spans="1:7">
      <c r="A820" s="551" t="s">
        <v>751</v>
      </c>
      <c r="B820" s="531"/>
      <c r="C820" s="529">
        <v>211</v>
      </c>
      <c r="D820" s="529">
        <v>423</v>
      </c>
      <c r="E820" s="529">
        <v>211</v>
      </c>
      <c r="F820" s="531">
        <f>ROUND(E820/C820*100,0)</f>
        <v>100</v>
      </c>
      <c r="G820" s="538">
        <f>E820/D820*100</f>
        <v>49.8817966903073</v>
      </c>
    </row>
    <row r="821" s="516" customFormat="1" ht="15.75" spans="1:7">
      <c r="A821" s="551" t="s">
        <v>752</v>
      </c>
      <c r="B821" s="531"/>
      <c r="C821" s="529">
        <v>0</v>
      </c>
      <c r="D821" s="529">
        <v>0</v>
      </c>
      <c r="E821" s="529">
        <v>0</v>
      </c>
      <c r="F821" s="531"/>
      <c r="G821" s="538"/>
    </row>
    <row r="822" s="516" customFormat="1" ht="15.75" spans="1:7">
      <c r="A822" s="551" t="s">
        <v>753</v>
      </c>
      <c r="B822" s="531"/>
      <c r="C822" s="529">
        <v>560</v>
      </c>
      <c r="D822" s="529">
        <v>0</v>
      </c>
      <c r="E822" s="529">
        <v>560</v>
      </c>
      <c r="F822" s="531">
        <f>ROUND(E822/C822*100,0)</f>
        <v>100</v>
      </c>
      <c r="G822" s="538"/>
    </row>
    <row r="823" s="516" customFormat="1" ht="15.75" spans="1:7">
      <c r="A823" s="551" t="s">
        <v>754</v>
      </c>
      <c r="B823" s="531"/>
      <c r="C823" s="529">
        <v>0</v>
      </c>
      <c r="D823" s="529">
        <v>0</v>
      </c>
      <c r="E823" s="529">
        <v>0</v>
      </c>
      <c r="F823" s="531"/>
      <c r="G823" s="538"/>
    </row>
    <row r="824" s="516" customFormat="1" ht="15.75" spans="1:7">
      <c r="A824" s="551" t="s">
        <v>755</v>
      </c>
      <c r="B824" s="531"/>
      <c r="C824" s="529">
        <v>99</v>
      </c>
      <c r="D824" s="529">
        <v>241</v>
      </c>
      <c r="E824" s="529">
        <v>99</v>
      </c>
      <c r="F824" s="531">
        <f>ROUND(E824/C824*100,0)</f>
        <v>100</v>
      </c>
      <c r="G824" s="538">
        <f>E824/D824*100</f>
        <v>41.0788381742739</v>
      </c>
    </row>
    <row r="825" s="516" customFormat="1" ht="15.75" spans="1:7">
      <c r="A825" s="551" t="s">
        <v>756</v>
      </c>
      <c r="B825" s="531"/>
      <c r="C825" s="529"/>
      <c r="D825" s="529">
        <v>7</v>
      </c>
      <c r="E825" s="529"/>
      <c r="F825" s="531"/>
      <c r="G825" s="538">
        <f>E825/D825*100</f>
        <v>0</v>
      </c>
    </row>
    <row r="826" s="516" customFormat="1" ht="15.75" spans="1:7">
      <c r="A826" s="551" t="s">
        <v>757</v>
      </c>
      <c r="B826" s="531"/>
      <c r="C826" s="529">
        <v>0</v>
      </c>
      <c r="D826" s="529">
        <v>0</v>
      </c>
      <c r="E826" s="529">
        <v>0</v>
      </c>
      <c r="F826" s="531"/>
      <c r="G826" s="538"/>
    </row>
    <row r="827" s="516" customFormat="1" ht="15.75" spans="1:7">
      <c r="A827" s="551" t="s">
        <v>758</v>
      </c>
      <c r="B827" s="531"/>
      <c r="C827" s="529">
        <v>0</v>
      </c>
      <c r="D827" s="529">
        <v>0</v>
      </c>
      <c r="E827" s="529">
        <v>0</v>
      </c>
      <c r="F827" s="531"/>
      <c r="G827" s="538"/>
    </row>
    <row r="828" s="516" customFormat="1" ht="15.75" spans="1:7">
      <c r="A828" s="551" t="s">
        <v>759</v>
      </c>
      <c r="B828" s="531">
        <v>2200</v>
      </c>
      <c r="C828" s="529">
        <v>2215</v>
      </c>
      <c r="D828" s="529"/>
      <c r="E828" s="529">
        <v>2215</v>
      </c>
      <c r="F828" s="531">
        <f>ROUND(E828/C828*100,0)</f>
        <v>100</v>
      </c>
      <c r="G828" s="538"/>
    </row>
    <row r="829" s="516" customFormat="1" ht="15.75" spans="1:7">
      <c r="A829" s="551" t="s">
        <v>760</v>
      </c>
      <c r="B829" s="531">
        <v>830</v>
      </c>
      <c r="C829" s="529">
        <v>1841</v>
      </c>
      <c r="D829" s="529">
        <v>1201</v>
      </c>
      <c r="E829" s="529">
        <v>1641</v>
      </c>
      <c r="F829" s="531">
        <f>ROUND(E829/C829*100,0)</f>
        <v>89</v>
      </c>
      <c r="G829" s="538">
        <f>E829/D829*100</f>
        <v>136.636136552873</v>
      </c>
    </row>
    <row r="830" s="516" customFormat="1" spans="1:7">
      <c r="A830" s="551" t="s">
        <v>761</v>
      </c>
      <c r="B830" s="531">
        <f>SUM(B831:B851)</f>
        <v>56</v>
      </c>
      <c r="C830" s="531">
        <f>SUM(C831:C851)</f>
        <v>32</v>
      </c>
      <c r="D830" s="531">
        <v>140</v>
      </c>
      <c r="E830" s="531">
        <f>SUM(E831:E851)</f>
        <v>32</v>
      </c>
      <c r="F830" s="531">
        <f>ROUND(E830/C830*100,0)</f>
        <v>100</v>
      </c>
      <c r="G830" s="538">
        <f>E830/D830*100</f>
        <v>22.8571428571429</v>
      </c>
    </row>
    <row r="831" s="516" customFormat="1" ht="15.75" spans="1:7">
      <c r="A831" s="551" t="s">
        <v>162</v>
      </c>
      <c r="B831" s="531"/>
      <c r="C831" s="529">
        <v>0</v>
      </c>
      <c r="D831" s="529">
        <v>0</v>
      </c>
      <c r="E831" s="529">
        <v>0</v>
      </c>
      <c r="F831" s="531"/>
      <c r="G831" s="538"/>
    </row>
    <row r="832" s="516" customFormat="1" ht="15.75" spans="1:7">
      <c r="A832" s="551" t="s">
        <v>163</v>
      </c>
      <c r="B832" s="531"/>
      <c r="C832" s="529">
        <v>0</v>
      </c>
      <c r="D832" s="529">
        <v>0</v>
      </c>
      <c r="E832" s="529">
        <v>0</v>
      </c>
      <c r="F832" s="531"/>
      <c r="G832" s="538"/>
    </row>
    <row r="833" s="516" customFormat="1" ht="15.75" spans="1:7">
      <c r="A833" s="551" t="s">
        <v>164</v>
      </c>
      <c r="B833" s="531"/>
      <c r="C833" s="529">
        <v>0</v>
      </c>
      <c r="D833" s="529">
        <v>0</v>
      </c>
      <c r="E833" s="529">
        <v>0</v>
      </c>
      <c r="F833" s="531"/>
      <c r="G833" s="538"/>
    </row>
    <row r="834" s="516" customFormat="1" ht="15.75" spans="1:7">
      <c r="A834" s="551" t="s">
        <v>762</v>
      </c>
      <c r="B834" s="531"/>
      <c r="C834" s="529">
        <v>0</v>
      </c>
      <c r="D834" s="529">
        <v>0</v>
      </c>
      <c r="E834" s="529">
        <v>0</v>
      </c>
      <c r="F834" s="531"/>
      <c r="G834" s="538"/>
    </row>
    <row r="835" s="516" customFormat="1" ht="15.75" spans="1:7">
      <c r="A835" s="551" t="s">
        <v>763</v>
      </c>
      <c r="B835" s="531"/>
      <c r="C835" s="529"/>
      <c r="D835" s="529">
        <v>4</v>
      </c>
      <c r="E835" s="529"/>
      <c r="F835" s="531"/>
      <c r="G835" s="538">
        <f>E835/D835*100</f>
        <v>0</v>
      </c>
    </row>
    <row r="836" s="516" customFormat="1" ht="15.75" spans="1:7">
      <c r="A836" s="551" t="s">
        <v>764</v>
      </c>
      <c r="B836" s="531"/>
      <c r="C836" s="529"/>
      <c r="D836" s="529">
        <v>0</v>
      </c>
      <c r="E836" s="529"/>
      <c r="F836" s="531"/>
      <c r="G836" s="538"/>
    </row>
    <row r="837" s="516" customFormat="1" ht="15.75" spans="1:7">
      <c r="A837" s="551" t="s">
        <v>765</v>
      </c>
      <c r="B837" s="531">
        <v>8</v>
      </c>
      <c r="C837" s="529"/>
      <c r="D837" s="529">
        <v>135</v>
      </c>
      <c r="E837" s="529"/>
      <c r="F837" s="531"/>
      <c r="G837" s="538">
        <f>E837/D837*100</f>
        <v>0</v>
      </c>
    </row>
    <row r="838" s="516" customFormat="1" ht="15.75" spans="1:7">
      <c r="A838" s="551" t="s">
        <v>766</v>
      </c>
      <c r="B838" s="531"/>
      <c r="C838" s="529">
        <v>0</v>
      </c>
      <c r="D838" s="529">
        <v>0</v>
      </c>
      <c r="E838" s="529">
        <v>0</v>
      </c>
      <c r="F838" s="531"/>
      <c r="G838" s="538"/>
    </row>
    <row r="839" s="516" customFormat="1" ht="15.75" spans="1:7">
      <c r="A839" s="551" t="s">
        <v>767</v>
      </c>
      <c r="B839" s="531"/>
      <c r="C839" s="529"/>
      <c r="D839" s="529">
        <v>1</v>
      </c>
      <c r="E839" s="529"/>
      <c r="F839" s="531"/>
      <c r="G839" s="538">
        <f>E839/D839*100</f>
        <v>0</v>
      </c>
    </row>
    <row r="840" s="516" customFormat="1" ht="15.75" spans="1:7">
      <c r="A840" s="551" t="s">
        <v>768</v>
      </c>
      <c r="B840" s="531"/>
      <c r="C840" s="529">
        <v>3</v>
      </c>
      <c r="D840" s="529">
        <v>0</v>
      </c>
      <c r="E840" s="529">
        <v>3</v>
      </c>
      <c r="F840" s="531">
        <f>ROUND(E840/C840*100,0)</f>
        <v>100</v>
      </c>
      <c r="G840" s="538"/>
    </row>
    <row r="841" s="516" customFormat="1" ht="15.75" spans="1:7">
      <c r="A841" s="551" t="s">
        <v>769</v>
      </c>
      <c r="B841" s="531"/>
      <c r="C841" s="529">
        <v>0</v>
      </c>
      <c r="D841" s="529">
        <v>0</v>
      </c>
      <c r="E841" s="529">
        <v>0</v>
      </c>
      <c r="F841" s="531"/>
      <c r="G841" s="538"/>
    </row>
    <row r="842" s="516" customFormat="1" ht="15.75" spans="1:7">
      <c r="A842" s="551" t="s">
        <v>770</v>
      </c>
      <c r="B842" s="531"/>
      <c r="C842" s="529">
        <v>0</v>
      </c>
      <c r="D842" s="529">
        <v>0</v>
      </c>
      <c r="E842" s="529">
        <v>0</v>
      </c>
      <c r="F842" s="531"/>
      <c r="G842" s="538"/>
    </row>
    <row r="843" s="516" customFormat="1" ht="15.75" spans="1:7">
      <c r="A843" s="551" t="s">
        <v>771</v>
      </c>
      <c r="B843" s="531"/>
      <c r="C843" s="529">
        <v>0</v>
      </c>
      <c r="D843" s="529">
        <v>0</v>
      </c>
      <c r="E843" s="529">
        <v>0</v>
      </c>
      <c r="F843" s="531"/>
      <c r="G843" s="538"/>
    </row>
    <row r="844" s="516" customFormat="1" ht="15.75" spans="1:7">
      <c r="A844" s="551" t="s">
        <v>772</v>
      </c>
      <c r="B844" s="531"/>
      <c r="C844" s="529">
        <v>0</v>
      </c>
      <c r="D844" s="529">
        <v>0</v>
      </c>
      <c r="E844" s="529">
        <v>0</v>
      </c>
      <c r="F844" s="531"/>
      <c r="G844" s="538"/>
    </row>
    <row r="845" s="516" customFormat="1" ht="15.75" spans="1:7">
      <c r="A845" s="551" t="s">
        <v>773</v>
      </c>
      <c r="B845" s="531"/>
      <c r="C845" s="529">
        <v>0</v>
      </c>
      <c r="D845" s="529">
        <v>0</v>
      </c>
      <c r="E845" s="529">
        <v>0</v>
      </c>
      <c r="F845" s="531"/>
      <c r="G845" s="538"/>
    </row>
    <row r="846" s="516" customFormat="1" ht="15.75" spans="1:7">
      <c r="A846" s="551" t="s">
        <v>774</v>
      </c>
      <c r="B846" s="531"/>
      <c r="C846" s="529">
        <v>0</v>
      </c>
      <c r="D846" s="529">
        <v>0</v>
      </c>
      <c r="E846" s="529">
        <v>0</v>
      </c>
      <c r="F846" s="531"/>
      <c r="G846" s="538"/>
    </row>
    <row r="847" s="516" customFormat="1" ht="15.75" spans="1:7">
      <c r="A847" s="551" t="s">
        <v>775</v>
      </c>
      <c r="B847" s="531"/>
      <c r="C847" s="529">
        <v>0</v>
      </c>
      <c r="D847" s="529">
        <v>0</v>
      </c>
      <c r="E847" s="529">
        <v>0</v>
      </c>
      <c r="F847" s="531"/>
      <c r="G847" s="538"/>
    </row>
    <row r="848" s="516" customFormat="1" ht="15.75" spans="1:7">
      <c r="A848" s="551" t="s">
        <v>776</v>
      </c>
      <c r="B848" s="531">
        <v>48</v>
      </c>
      <c r="C848" s="529">
        <v>9</v>
      </c>
      <c r="D848" s="529">
        <v>0</v>
      </c>
      <c r="E848" s="529">
        <v>9</v>
      </c>
      <c r="F848" s="531">
        <f>ROUND(E848/C848*100,0)</f>
        <v>100</v>
      </c>
      <c r="G848" s="538"/>
    </row>
    <row r="849" s="516" customFormat="1" ht="15.75" spans="1:7">
      <c r="A849" s="551" t="s">
        <v>777</v>
      </c>
      <c r="B849" s="531"/>
      <c r="C849" s="529">
        <v>0</v>
      </c>
      <c r="D849" s="529">
        <v>0</v>
      </c>
      <c r="E849" s="529">
        <v>0</v>
      </c>
      <c r="F849" s="531"/>
      <c r="G849" s="538"/>
    </row>
    <row r="850" s="516" customFormat="1" ht="15.75" spans="1:7">
      <c r="A850" s="551" t="s">
        <v>746</v>
      </c>
      <c r="B850" s="531"/>
      <c r="C850" s="529">
        <v>0</v>
      </c>
      <c r="D850" s="529">
        <v>0</v>
      </c>
      <c r="E850" s="529">
        <v>0</v>
      </c>
      <c r="F850" s="531"/>
      <c r="G850" s="538"/>
    </row>
    <row r="851" s="516" customFormat="1" ht="15.75" spans="1:7">
      <c r="A851" s="551" t="s">
        <v>778</v>
      </c>
      <c r="B851" s="531"/>
      <c r="C851" s="529">
        <v>20</v>
      </c>
      <c r="D851" s="529">
        <v>0</v>
      </c>
      <c r="E851" s="529">
        <v>20</v>
      </c>
      <c r="F851" s="531">
        <f>ROUND(E851/C851*100,0)</f>
        <v>100</v>
      </c>
      <c r="G851" s="538"/>
    </row>
    <row r="852" s="516" customFormat="1" ht="15.75" spans="1:7">
      <c r="A852" s="551" t="s">
        <v>779</v>
      </c>
      <c r="B852" s="529">
        <f>SUM(B853:B879)</f>
        <v>18</v>
      </c>
      <c r="C852" s="529">
        <f>SUM(C853:C879)</f>
        <v>88</v>
      </c>
      <c r="D852" s="529">
        <v>349</v>
      </c>
      <c r="E852" s="529">
        <f>SUM(E853:E879)</f>
        <v>88</v>
      </c>
      <c r="F852" s="531">
        <f>ROUND(E852/C852*100,0)</f>
        <v>100</v>
      </c>
      <c r="G852" s="538">
        <f>E852/D852*100</f>
        <v>25.214899713467</v>
      </c>
    </row>
    <row r="853" s="516" customFormat="1" ht="15.75" spans="1:7">
      <c r="A853" s="551" t="s">
        <v>162</v>
      </c>
      <c r="B853" s="531"/>
      <c r="C853" s="529">
        <v>0</v>
      </c>
      <c r="D853" s="529">
        <v>0</v>
      </c>
      <c r="E853" s="529">
        <v>0</v>
      </c>
      <c r="F853" s="531"/>
      <c r="G853" s="538"/>
    </row>
    <row r="854" s="516" customFormat="1" ht="15.75" spans="1:7">
      <c r="A854" s="551" t="s">
        <v>163</v>
      </c>
      <c r="B854" s="531"/>
      <c r="C854" s="529">
        <v>0</v>
      </c>
      <c r="D854" s="529">
        <v>0</v>
      </c>
      <c r="E854" s="529">
        <v>0</v>
      </c>
      <c r="F854" s="531"/>
      <c r="G854" s="538"/>
    </row>
    <row r="855" s="516" customFormat="1" ht="15.75" spans="1:7">
      <c r="A855" s="551" t="s">
        <v>164</v>
      </c>
      <c r="B855" s="531"/>
      <c r="C855" s="529">
        <v>0</v>
      </c>
      <c r="D855" s="529">
        <v>0</v>
      </c>
      <c r="E855" s="529">
        <v>0</v>
      </c>
      <c r="F855" s="531"/>
      <c r="G855" s="538"/>
    </row>
    <row r="856" s="516" customFormat="1" ht="15.75" spans="1:7">
      <c r="A856" s="551" t="s">
        <v>780</v>
      </c>
      <c r="B856" s="531"/>
      <c r="C856" s="529">
        <v>0</v>
      </c>
      <c r="D856" s="529">
        <v>0</v>
      </c>
      <c r="E856" s="529">
        <v>0</v>
      </c>
      <c r="F856" s="531"/>
      <c r="G856" s="538"/>
    </row>
    <row r="857" s="516" customFormat="1" ht="15.75" spans="1:7">
      <c r="A857" s="551" t="s">
        <v>781</v>
      </c>
      <c r="B857" s="531"/>
      <c r="C857" s="529">
        <v>0</v>
      </c>
      <c r="D857" s="529">
        <v>0</v>
      </c>
      <c r="E857" s="529">
        <v>0</v>
      </c>
      <c r="F857" s="531"/>
      <c r="G857" s="538"/>
    </row>
    <row r="858" s="516" customFormat="1" ht="15.75" spans="1:7">
      <c r="A858" s="551" t="s">
        <v>782</v>
      </c>
      <c r="B858" s="531"/>
      <c r="C858" s="529"/>
      <c r="D858" s="529"/>
      <c r="E858" s="529"/>
      <c r="F858" s="531"/>
      <c r="G858" s="538"/>
    </row>
    <row r="859" s="516" customFormat="1" ht="15.75" spans="1:7">
      <c r="A859" s="551" t="s">
        <v>783</v>
      </c>
      <c r="B859" s="531"/>
      <c r="C859" s="529">
        <v>0</v>
      </c>
      <c r="D859" s="529">
        <v>0</v>
      </c>
      <c r="E859" s="529">
        <v>0</v>
      </c>
      <c r="F859" s="531"/>
      <c r="G859" s="538"/>
    </row>
    <row r="860" s="516" customFormat="1" ht="15.75" spans="1:7">
      <c r="A860" s="551" t="s">
        <v>784</v>
      </c>
      <c r="B860" s="531"/>
      <c r="C860" s="529">
        <v>0</v>
      </c>
      <c r="D860" s="529">
        <v>0</v>
      </c>
      <c r="E860" s="529">
        <v>0</v>
      </c>
      <c r="F860" s="531"/>
      <c r="G860" s="538"/>
    </row>
    <row r="861" s="516" customFormat="1" ht="15.75" spans="1:7">
      <c r="A861" s="551" t="s">
        <v>785</v>
      </c>
      <c r="B861" s="531"/>
      <c r="C861" s="529">
        <v>0</v>
      </c>
      <c r="D861" s="529">
        <v>0</v>
      </c>
      <c r="E861" s="529">
        <v>0</v>
      </c>
      <c r="F861" s="531"/>
      <c r="G861" s="538"/>
    </row>
    <row r="862" s="516" customFormat="1" ht="15.75" spans="1:7">
      <c r="A862" s="551" t="s">
        <v>786</v>
      </c>
      <c r="B862" s="531"/>
      <c r="C862" s="529">
        <v>0</v>
      </c>
      <c r="D862" s="529">
        <v>0</v>
      </c>
      <c r="E862" s="529">
        <v>0</v>
      </c>
      <c r="F862" s="531"/>
      <c r="G862" s="538"/>
    </row>
    <row r="863" s="516" customFormat="1" ht="15.75" spans="1:7">
      <c r="A863" s="551" t="s">
        <v>787</v>
      </c>
      <c r="B863" s="531"/>
      <c r="C863" s="529">
        <v>0</v>
      </c>
      <c r="D863" s="529">
        <v>0</v>
      </c>
      <c r="E863" s="529">
        <v>0</v>
      </c>
      <c r="F863" s="531"/>
      <c r="G863" s="538"/>
    </row>
    <row r="864" s="516" customFormat="1" ht="15.75" spans="1:7">
      <c r="A864" s="551" t="s">
        <v>788</v>
      </c>
      <c r="B864" s="531"/>
      <c r="C864" s="529">
        <v>0</v>
      </c>
      <c r="D864" s="529">
        <v>0</v>
      </c>
      <c r="E864" s="529">
        <v>0</v>
      </c>
      <c r="F864" s="531"/>
      <c r="G864" s="538"/>
    </row>
    <row r="865" s="516" customFormat="1" ht="15.75" spans="1:7">
      <c r="A865" s="551" t="s">
        <v>789</v>
      </c>
      <c r="B865" s="531"/>
      <c r="C865" s="529">
        <v>0</v>
      </c>
      <c r="D865" s="529">
        <v>0</v>
      </c>
      <c r="E865" s="529">
        <v>0</v>
      </c>
      <c r="F865" s="531"/>
      <c r="G865" s="538"/>
    </row>
    <row r="866" s="516" customFormat="1" ht="15.75" spans="1:7">
      <c r="A866" s="551" t="s">
        <v>790</v>
      </c>
      <c r="B866" s="531"/>
      <c r="C866" s="529">
        <v>35</v>
      </c>
      <c r="D866" s="529">
        <v>35</v>
      </c>
      <c r="E866" s="529">
        <v>35</v>
      </c>
      <c r="F866" s="531">
        <f>ROUND(E866/C866*100,0)</f>
        <v>100</v>
      </c>
      <c r="G866" s="538">
        <f>E866/D866*100</f>
        <v>100</v>
      </c>
    </row>
    <row r="867" s="516" customFormat="1" ht="15.75" spans="1:7">
      <c r="A867" s="551" t="s">
        <v>791</v>
      </c>
      <c r="B867" s="531"/>
      <c r="C867" s="529"/>
      <c r="D867" s="529"/>
      <c r="E867" s="529"/>
      <c r="F867" s="531"/>
      <c r="G867" s="538"/>
    </row>
    <row r="868" s="516" customFormat="1" ht="15.75" spans="1:7">
      <c r="A868" s="551" t="s">
        <v>792</v>
      </c>
      <c r="B868" s="531"/>
      <c r="C868" s="529">
        <v>0</v>
      </c>
      <c r="D868" s="529">
        <v>0</v>
      </c>
      <c r="E868" s="529">
        <v>0</v>
      </c>
      <c r="F868" s="531"/>
      <c r="G868" s="538"/>
    </row>
    <row r="869" s="516" customFormat="1" ht="15.75" spans="1:7">
      <c r="A869" s="551" t="s">
        <v>793</v>
      </c>
      <c r="B869" s="531"/>
      <c r="C869" s="529">
        <v>0</v>
      </c>
      <c r="D869" s="529">
        <v>0</v>
      </c>
      <c r="E869" s="529">
        <v>0</v>
      </c>
      <c r="F869" s="531"/>
      <c r="G869" s="538"/>
    </row>
    <row r="870" s="516" customFormat="1" ht="15.75" spans="1:7">
      <c r="A870" s="551" t="s">
        <v>794</v>
      </c>
      <c r="B870" s="531"/>
      <c r="C870" s="529">
        <v>0</v>
      </c>
      <c r="D870" s="529">
        <v>0</v>
      </c>
      <c r="E870" s="529">
        <v>0</v>
      </c>
      <c r="F870" s="531"/>
      <c r="G870" s="538"/>
    </row>
    <row r="871" s="516" customFormat="1" ht="15.75" spans="1:7">
      <c r="A871" s="551" t="s">
        <v>795</v>
      </c>
      <c r="B871" s="531"/>
      <c r="C871" s="529">
        <v>0</v>
      </c>
      <c r="D871" s="529">
        <v>0</v>
      </c>
      <c r="E871" s="529">
        <v>0</v>
      </c>
      <c r="F871" s="531"/>
      <c r="G871" s="538"/>
    </row>
    <row r="872" s="516" customFormat="1" ht="15.75" spans="1:7">
      <c r="A872" s="551" t="s">
        <v>796</v>
      </c>
      <c r="B872" s="531"/>
      <c r="C872" s="529">
        <v>1</v>
      </c>
      <c r="D872" s="529">
        <v>0</v>
      </c>
      <c r="E872" s="529">
        <v>1</v>
      </c>
      <c r="F872" s="531">
        <f>ROUND(E872/C872*100,0)</f>
        <v>100</v>
      </c>
      <c r="G872" s="538"/>
    </row>
    <row r="873" s="516" customFormat="1" ht="15.75" spans="1:7">
      <c r="A873" s="551" t="s">
        <v>797</v>
      </c>
      <c r="B873" s="531"/>
      <c r="C873" s="529">
        <v>0</v>
      </c>
      <c r="D873" s="529">
        <v>0</v>
      </c>
      <c r="E873" s="529">
        <v>0</v>
      </c>
      <c r="F873" s="531"/>
      <c r="G873" s="538"/>
    </row>
    <row r="874" s="516" customFormat="1" ht="15.75" spans="1:7">
      <c r="A874" s="551" t="s">
        <v>773</v>
      </c>
      <c r="B874" s="531"/>
      <c r="C874" s="529">
        <v>0</v>
      </c>
      <c r="D874" s="529">
        <v>0</v>
      </c>
      <c r="E874" s="529">
        <v>0</v>
      </c>
      <c r="F874" s="531"/>
      <c r="G874" s="538"/>
    </row>
    <row r="875" s="516" customFormat="1" ht="15.75" spans="1:7">
      <c r="A875" s="551" t="s">
        <v>798</v>
      </c>
      <c r="B875" s="531"/>
      <c r="C875" s="529">
        <v>0</v>
      </c>
      <c r="D875" s="529">
        <v>0</v>
      </c>
      <c r="E875" s="529">
        <v>0</v>
      </c>
      <c r="F875" s="531"/>
      <c r="G875" s="538"/>
    </row>
    <row r="876" s="516" customFormat="1" ht="15.75" spans="1:7">
      <c r="A876" s="551" t="s">
        <v>799</v>
      </c>
      <c r="B876" s="531"/>
      <c r="C876" s="529">
        <v>0</v>
      </c>
      <c r="D876" s="529">
        <v>0</v>
      </c>
      <c r="E876" s="529">
        <v>0</v>
      </c>
      <c r="F876" s="531"/>
      <c r="G876" s="538"/>
    </row>
    <row r="877" s="516" customFormat="1" ht="15.75" spans="1:7">
      <c r="A877" s="551" t="s">
        <v>800</v>
      </c>
      <c r="B877" s="531"/>
      <c r="C877" s="529">
        <v>0</v>
      </c>
      <c r="D877" s="529">
        <v>0</v>
      </c>
      <c r="E877" s="529">
        <v>0</v>
      </c>
      <c r="F877" s="531"/>
      <c r="G877" s="538"/>
    </row>
    <row r="878" s="516" customFormat="1" ht="15.75" spans="1:7">
      <c r="A878" s="551" t="s">
        <v>801</v>
      </c>
      <c r="B878" s="531"/>
      <c r="C878" s="529">
        <v>0</v>
      </c>
      <c r="D878" s="529">
        <v>0</v>
      </c>
      <c r="E878" s="529">
        <v>0</v>
      </c>
      <c r="F878" s="531"/>
      <c r="G878" s="538"/>
    </row>
    <row r="879" s="516" customFormat="1" ht="15.75" spans="1:7">
      <c r="A879" s="551" t="s">
        <v>802</v>
      </c>
      <c r="B879" s="531">
        <v>18</v>
      </c>
      <c r="C879" s="529">
        <v>52</v>
      </c>
      <c r="D879" s="529">
        <v>314</v>
      </c>
      <c r="E879" s="529">
        <v>52</v>
      </c>
      <c r="F879" s="531">
        <f>ROUND(E879/C879*100,0)</f>
        <v>100</v>
      </c>
      <c r="G879" s="538">
        <f>E879/D879*100</f>
        <v>16.5605095541401</v>
      </c>
    </row>
    <row r="880" s="516" customFormat="1" ht="15.75" spans="1:7">
      <c r="A880" s="551" t="s">
        <v>803</v>
      </c>
      <c r="B880" s="529">
        <f>SUM(B881:B890)</f>
        <v>534</v>
      </c>
      <c r="C880" s="529">
        <f>SUM(C881:C890)</f>
        <v>1155</v>
      </c>
      <c r="D880" s="529">
        <v>1477</v>
      </c>
      <c r="E880" s="529">
        <f>SUM(E881:E890)</f>
        <v>1155</v>
      </c>
      <c r="F880" s="531">
        <f>ROUND(E880/C880*100,0)</f>
        <v>100</v>
      </c>
      <c r="G880" s="538">
        <f>E880/D880*100</f>
        <v>78.1990521327014</v>
      </c>
    </row>
    <row r="881" s="516" customFormat="1" ht="15.75" spans="1:7">
      <c r="A881" s="551" t="s">
        <v>162</v>
      </c>
      <c r="B881" s="531"/>
      <c r="C881" s="529"/>
      <c r="D881" s="529"/>
      <c r="E881" s="529"/>
      <c r="F881" s="531"/>
      <c r="G881" s="538"/>
    </row>
    <row r="882" s="516" customFormat="1" ht="15.75" spans="1:7">
      <c r="A882" s="551" t="s">
        <v>163</v>
      </c>
      <c r="B882" s="531"/>
      <c r="C882" s="529"/>
      <c r="D882" s="529"/>
      <c r="E882" s="529"/>
      <c r="F882" s="531"/>
      <c r="G882" s="538"/>
    </row>
    <row r="883" s="516" customFormat="1" ht="15.75" spans="1:7">
      <c r="A883" s="551" t="s">
        <v>164</v>
      </c>
      <c r="B883" s="531"/>
      <c r="C883" s="529">
        <v>0</v>
      </c>
      <c r="D883" s="529">
        <v>0</v>
      </c>
      <c r="E883" s="529">
        <v>0</v>
      </c>
      <c r="F883" s="531"/>
      <c r="G883" s="538"/>
    </row>
    <row r="884" s="516" customFormat="1" ht="15.75" spans="1:7">
      <c r="A884" s="551" t="s">
        <v>804</v>
      </c>
      <c r="B884" s="531"/>
      <c r="C884" s="529">
        <v>65</v>
      </c>
      <c r="D884" s="529">
        <v>51</v>
      </c>
      <c r="E884" s="529">
        <v>65</v>
      </c>
      <c r="F884" s="531">
        <f>ROUND(E884/C884*100,0)</f>
        <v>100</v>
      </c>
      <c r="G884" s="538">
        <f>E884/D884*100</f>
        <v>127.450980392157</v>
      </c>
    </row>
    <row r="885" s="516" customFormat="1" ht="15.75" spans="1:7">
      <c r="A885" s="551" t="s">
        <v>805</v>
      </c>
      <c r="B885" s="531"/>
      <c r="C885" s="529">
        <v>140</v>
      </c>
      <c r="D885" s="529">
        <v>35</v>
      </c>
      <c r="E885" s="529">
        <v>140</v>
      </c>
      <c r="F885" s="531">
        <f>ROUND(E885/C885*100,0)</f>
        <v>100</v>
      </c>
      <c r="G885" s="538">
        <f>E885/D885*100</f>
        <v>400</v>
      </c>
    </row>
    <row r="886" s="516" customFormat="1" ht="15.75" spans="1:7">
      <c r="A886" s="551" t="s">
        <v>806</v>
      </c>
      <c r="B886" s="531"/>
      <c r="C886" s="529">
        <v>0</v>
      </c>
      <c r="D886" s="529">
        <v>0</v>
      </c>
      <c r="E886" s="529">
        <v>0</v>
      </c>
      <c r="F886" s="531"/>
      <c r="G886" s="538"/>
    </row>
    <row r="887" s="516" customFormat="1" ht="15.75" spans="1:7">
      <c r="A887" s="551" t="s">
        <v>807</v>
      </c>
      <c r="B887" s="531"/>
      <c r="C887" s="529">
        <v>0</v>
      </c>
      <c r="D887" s="529">
        <v>0</v>
      </c>
      <c r="E887" s="529">
        <v>0</v>
      </c>
      <c r="F887" s="531"/>
      <c r="G887" s="538"/>
    </row>
    <row r="888" s="516" customFormat="1" ht="15.75" spans="1:7">
      <c r="A888" s="551" t="s">
        <v>808</v>
      </c>
      <c r="B888" s="531"/>
      <c r="C888" s="529">
        <v>0</v>
      </c>
      <c r="D888" s="529">
        <v>0</v>
      </c>
      <c r="E888" s="529">
        <v>0</v>
      </c>
      <c r="F888" s="531"/>
      <c r="G888" s="538"/>
    </row>
    <row r="889" s="516" customFormat="1" ht="15.75" spans="1:7">
      <c r="A889" s="551" t="s">
        <v>171</v>
      </c>
      <c r="B889" s="531"/>
      <c r="C889" s="529">
        <v>0</v>
      </c>
      <c r="D889" s="529">
        <v>0</v>
      </c>
      <c r="E889" s="529">
        <v>0</v>
      </c>
      <c r="F889" s="531"/>
      <c r="G889" s="538"/>
    </row>
    <row r="890" s="516" customFormat="1" ht="15.75" spans="1:7">
      <c r="A890" s="551" t="s">
        <v>809</v>
      </c>
      <c r="B890" s="531">
        <v>534</v>
      </c>
      <c r="C890" s="529">
        <v>950</v>
      </c>
      <c r="D890" s="529">
        <v>1391</v>
      </c>
      <c r="E890" s="529">
        <v>950</v>
      </c>
      <c r="F890" s="531">
        <f>ROUND(E890/C890*100,0)</f>
        <v>100</v>
      </c>
      <c r="G890" s="538">
        <f>E890/D890*100</f>
        <v>68.2961897915169</v>
      </c>
    </row>
    <row r="891" s="516" customFormat="1" ht="15.75" spans="1:7">
      <c r="A891" s="551" t="s">
        <v>810</v>
      </c>
      <c r="B891" s="529">
        <f>SUM(B892:B897)</f>
        <v>856</v>
      </c>
      <c r="C891" s="529">
        <f>SUM(C892:C897)</f>
        <v>985</v>
      </c>
      <c r="D891" s="529">
        <v>736</v>
      </c>
      <c r="E891" s="529">
        <f>SUM(E892:E897)</f>
        <v>985</v>
      </c>
      <c r="F891" s="531">
        <f>ROUND(E891/C891*100,0)</f>
        <v>100</v>
      </c>
      <c r="G891" s="538">
        <f>E891/D891*100</f>
        <v>133.83152173913</v>
      </c>
    </row>
    <row r="892" s="516" customFormat="1" ht="15.75" spans="1:7">
      <c r="A892" s="551" t="s">
        <v>811</v>
      </c>
      <c r="B892" s="531"/>
      <c r="C892" s="529">
        <v>113</v>
      </c>
      <c r="D892" s="529">
        <v>89</v>
      </c>
      <c r="E892" s="529">
        <v>113</v>
      </c>
      <c r="F892" s="531">
        <f>ROUND(E892/C892*100,0)</f>
        <v>100</v>
      </c>
      <c r="G892" s="538">
        <f>E892/D892*100</f>
        <v>126.966292134831</v>
      </c>
    </row>
    <row r="893" s="516" customFormat="1" ht="15.75" spans="1:7">
      <c r="A893" s="551" t="s">
        <v>812</v>
      </c>
      <c r="B893" s="531"/>
      <c r="C893" s="529">
        <v>0</v>
      </c>
      <c r="D893" s="529">
        <v>0</v>
      </c>
      <c r="E893" s="529">
        <v>0</v>
      </c>
      <c r="F893" s="531"/>
      <c r="G893" s="538"/>
    </row>
    <row r="894" s="516" customFormat="1" ht="15.75" spans="1:7">
      <c r="A894" s="551" t="s">
        <v>813</v>
      </c>
      <c r="B894" s="531">
        <v>856</v>
      </c>
      <c r="C894" s="529">
        <v>843</v>
      </c>
      <c r="D894" s="529">
        <v>607</v>
      </c>
      <c r="E894" s="529">
        <v>843</v>
      </c>
      <c r="F894" s="531">
        <f>ROUND(E894/C894*100,0)</f>
        <v>100</v>
      </c>
      <c r="G894" s="538">
        <f>E894/D894*100</f>
        <v>138.879736408567</v>
      </c>
    </row>
    <row r="895" s="516" customFormat="1" ht="15.75" spans="1:7">
      <c r="A895" s="551" t="s">
        <v>814</v>
      </c>
      <c r="B895" s="531"/>
      <c r="C895" s="529">
        <v>29</v>
      </c>
      <c r="D895" s="529">
        <v>40</v>
      </c>
      <c r="E895" s="529">
        <v>29</v>
      </c>
      <c r="F895" s="531">
        <f>ROUND(E895/C895*100,0)</f>
        <v>100</v>
      </c>
      <c r="G895" s="538">
        <f>E895/D895*100</f>
        <v>72.5</v>
      </c>
    </row>
    <row r="896" s="516" customFormat="1" ht="15.75" spans="1:7">
      <c r="A896" s="551" t="s">
        <v>815</v>
      </c>
      <c r="B896" s="531"/>
      <c r="C896" s="529">
        <v>0</v>
      </c>
      <c r="D896" s="529">
        <v>0</v>
      </c>
      <c r="E896" s="529">
        <v>0</v>
      </c>
      <c r="F896" s="531"/>
      <c r="G896" s="538"/>
    </row>
    <row r="897" s="516" customFormat="1" ht="15.75" spans="1:7">
      <c r="A897" s="551" t="s">
        <v>816</v>
      </c>
      <c r="B897" s="531"/>
      <c r="C897" s="529">
        <v>0</v>
      </c>
      <c r="D897" s="529">
        <v>0</v>
      </c>
      <c r="E897" s="529">
        <v>0</v>
      </c>
      <c r="F897" s="531"/>
      <c r="G897" s="538"/>
    </row>
    <row r="898" s="516" customFormat="1" spans="1:7">
      <c r="A898" s="551" t="s">
        <v>817</v>
      </c>
      <c r="B898" s="531">
        <f>SUM(B899:B903)</f>
        <v>331</v>
      </c>
      <c r="C898" s="531">
        <f>SUM(C899:C903)</f>
        <v>919</v>
      </c>
      <c r="D898" s="531">
        <v>84</v>
      </c>
      <c r="E898" s="531">
        <f>SUM(E899:E903)</f>
        <v>289</v>
      </c>
      <c r="F898" s="531">
        <f>ROUND(E898/C898*100,0)</f>
        <v>31</v>
      </c>
      <c r="G898" s="538">
        <f>E898/D898*100</f>
        <v>344.047619047619</v>
      </c>
    </row>
    <row r="899" s="516" customFormat="1" ht="15.75" spans="1:7">
      <c r="A899" s="551" t="s">
        <v>818</v>
      </c>
      <c r="B899" s="531"/>
      <c r="C899" s="529">
        <v>0</v>
      </c>
      <c r="D899" s="529">
        <v>0</v>
      </c>
      <c r="E899" s="529">
        <v>0</v>
      </c>
      <c r="F899" s="531"/>
      <c r="G899" s="538"/>
    </row>
    <row r="900" s="516" customFormat="1" ht="15.75" spans="1:7">
      <c r="A900" s="551" t="s">
        <v>819</v>
      </c>
      <c r="B900" s="531">
        <v>80</v>
      </c>
      <c r="C900" s="529">
        <f>74+52</f>
        <v>126</v>
      </c>
      <c r="D900" s="529">
        <v>49</v>
      </c>
      <c r="E900" s="529">
        <v>52</v>
      </c>
      <c r="F900" s="531">
        <f>ROUND(E900/C900*100,0)</f>
        <v>41</v>
      </c>
      <c r="G900" s="538">
        <f>E900/D900*100</f>
        <v>106.122448979592</v>
      </c>
    </row>
    <row r="901" s="516" customFormat="1" ht="15.75" spans="1:7">
      <c r="A901" s="551" t="s">
        <v>820</v>
      </c>
      <c r="B901" s="531">
        <v>120</v>
      </c>
      <c r="C901" s="529">
        <f>556+237</f>
        <v>793</v>
      </c>
      <c r="D901" s="529">
        <v>35</v>
      </c>
      <c r="E901" s="529">
        <v>237</v>
      </c>
      <c r="F901" s="531">
        <f>ROUND(E901/C901*100,0)</f>
        <v>30</v>
      </c>
      <c r="G901" s="538">
        <f>E901/D901*100</f>
        <v>677.142857142857</v>
      </c>
    </row>
    <row r="902" s="516" customFormat="1" ht="15.75" spans="1:7">
      <c r="A902" s="551" t="s">
        <v>821</v>
      </c>
      <c r="B902" s="531"/>
      <c r="C902" s="529">
        <v>0</v>
      </c>
      <c r="D902" s="529">
        <v>0</v>
      </c>
      <c r="E902" s="529">
        <v>0</v>
      </c>
      <c r="F902" s="531"/>
      <c r="G902" s="538"/>
    </row>
    <row r="903" s="516" customFormat="1" ht="15.75" spans="1:7">
      <c r="A903" s="551" t="s">
        <v>822</v>
      </c>
      <c r="B903" s="531">
        <v>131</v>
      </c>
      <c r="C903" s="529"/>
      <c r="D903" s="529"/>
      <c r="E903" s="529"/>
      <c r="F903" s="531"/>
      <c r="G903" s="538"/>
    </row>
    <row r="904" s="516" customFormat="1" spans="1:7">
      <c r="A904" s="551" t="s">
        <v>823</v>
      </c>
      <c r="B904" s="531">
        <f>SUM(B905:B906)</f>
        <v>0</v>
      </c>
      <c r="C904" s="531">
        <f>SUM(C905:C906)</f>
        <v>10</v>
      </c>
      <c r="D904" s="531">
        <v>16</v>
      </c>
      <c r="E904" s="531">
        <f>SUM(E905:E906)</f>
        <v>10</v>
      </c>
      <c r="F904" s="531">
        <f>ROUND(E904/C904*100,0)</f>
        <v>100</v>
      </c>
      <c r="G904" s="538">
        <f>E904/D904*100</f>
        <v>62.5</v>
      </c>
    </row>
    <row r="905" s="516" customFormat="1" ht="15.75" spans="1:7">
      <c r="A905" s="551" t="s">
        <v>824</v>
      </c>
      <c r="B905" s="531"/>
      <c r="C905" s="529">
        <v>0</v>
      </c>
      <c r="D905" s="529">
        <v>0</v>
      </c>
      <c r="E905" s="529">
        <v>0</v>
      </c>
      <c r="F905" s="531"/>
      <c r="G905" s="538"/>
    </row>
    <row r="906" s="516" customFormat="1" ht="15.75" spans="1:7">
      <c r="A906" s="551" t="s">
        <v>825</v>
      </c>
      <c r="B906" s="531"/>
      <c r="C906" s="529">
        <v>10</v>
      </c>
      <c r="D906" s="529">
        <v>16</v>
      </c>
      <c r="E906" s="529">
        <v>10</v>
      </c>
      <c r="F906" s="531">
        <f>ROUND(E906/C906*100,0)</f>
        <v>100</v>
      </c>
      <c r="G906" s="538">
        <f>E906/D906*100</f>
        <v>62.5</v>
      </c>
    </row>
    <row r="907" s="516" customFormat="1" ht="15.75" spans="1:7">
      <c r="A907" s="551" t="s">
        <v>826</v>
      </c>
      <c r="B907" s="531">
        <f>B908+B909</f>
        <v>93</v>
      </c>
      <c r="C907" s="529">
        <v>0</v>
      </c>
      <c r="D907" s="529">
        <v>0</v>
      </c>
      <c r="E907" s="529">
        <v>0</v>
      </c>
      <c r="F907" s="531"/>
      <c r="G907" s="538"/>
    </row>
    <row r="908" s="516" customFormat="1" ht="15.75" spans="1:7">
      <c r="A908" s="551" t="s">
        <v>827</v>
      </c>
      <c r="B908" s="531"/>
      <c r="C908" s="529">
        <v>0</v>
      </c>
      <c r="D908" s="529">
        <v>0</v>
      </c>
      <c r="E908" s="529">
        <v>0</v>
      </c>
      <c r="F908" s="531"/>
      <c r="G908" s="538"/>
    </row>
    <row r="909" s="516" customFormat="1" ht="15.75" spans="1:7">
      <c r="A909" s="551" t="s">
        <v>828</v>
      </c>
      <c r="B909" s="531">
        <v>93</v>
      </c>
      <c r="C909" s="529"/>
      <c r="D909" s="529"/>
      <c r="E909" s="529"/>
      <c r="F909" s="531"/>
      <c r="G909" s="538"/>
    </row>
    <row r="910" s="516" customFormat="1" ht="15.75" spans="1:7">
      <c r="A910" s="551" t="s">
        <v>91</v>
      </c>
      <c r="B910" s="529">
        <f>B911+B933+B943+B953+B960+B965</f>
        <v>1100</v>
      </c>
      <c r="C910" s="529">
        <f>C911+C933+C943+C953+C960+C965</f>
        <v>474</v>
      </c>
      <c r="D910" s="529">
        <v>563</v>
      </c>
      <c r="E910" s="529">
        <f>E911+E933+E943+E953+E960+E965</f>
        <v>474</v>
      </c>
      <c r="F910" s="531">
        <f>ROUND(E910/C910*100,0)</f>
        <v>100</v>
      </c>
      <c r="G910" s="538">
        <f>E910/D910*100</f>
        <v>84.1918294849023</v>
      </c>
    </row>
    <row r="911" s="516" customFormat="1" spans="1:7">
      <c r="A911" s="551" t="s">
        <v>829</v>
      </c>
      <c r="B911" s="531">
        <f>SUM(B912:B932)</f>
        <v>211</v>
      </c>
      <c r="C911" s="531">
        <f>SUM(C912:C932)</f>
        <v>250</v>
      </c>
      <c r="D911" s="531">
        <v>172</v>
      </c>
      <c r="E911" s="531">
        <f>SUM(E912:E932)</f>
        <v>250</v>
      </c>
      <c r="F911" s="531">
        <f>ROUND(E911/C911*100,0)</f>
        <v>100</v>
      </c>
      <c r="G911" s="538">
        <f>E911/D911*100</f>
        <v>145.348837209302</v>
      </c>
    </row>
    <row r="912" s="516" customFormat="1" ht="15.75" spans="1:7">
      <c r="A912" s="551" t="s">
        <v>162</v>
      </c>
      <c r="B912" s="531"/>
      <c r="C912" s="529">
        <v>0</v>
      </c>
      <c r="D912" s="529">
        <v>0</v>
      </c>
      <c r="E912" s="529">
        <v>0</v>
      </c>
      <c r="F912" s="531"/>
      <c r="G912" s="538"/>
    </row>
    <row r="913" s="516" customFormat="1" ht="15.75" spans="1:7">
      <c r="A913" s="551" t="s">
        <v>163</v>
      </c>
      <c r="B913" s="531"/>
      <c r="C913" s="529">
        <v>0</v>
      </c>
      <c r="D913" s="529">
        <v>0</v>
      </c>
      <c r="E913" s="529">
        <v>0</v>
      </c>
      <c r="F913" s="531"/>
      <c r="G913" s="538"/>
    </row>
    <row r="914" s="516" customFormat="1" ht="15.75" spans="1:7">
      <c r="A914" s="551" t="s">
        <v>164</v>
      </c>
      <c r="B914" s="531"/>
      <c r="C914" s="529">
        <v>0</v>
      </c>
      <c r="D914" s="529">
        <v>0</v>
      </c>
      <c r="E914" s="529">
        <v>0</v>
      </c>
      <c r="F914" s="531"/>
      <c r="G914" s="538"/>
    </row>
    <row r="915" s="516" customFormat="1" ht="15.75" spans="1:7">
      <c r="A915" s="551" t="s">
        <v>830</v>
      </c>
      <c r="B915" s="531"/>
      <c r="C915" s="529">
        <v>0</v>
      </c>
      <c r="D915" s="529">
        <v>0</v>
      </c>
      <c r="E915" s="529">
        <v>0</v>
      </c>
      <c r="F915" s="531"/>
      <c r="G915" s="538"/>
    </row>
    <row r="916" s="516" customFormat="1" ht="15.75" spans="1:7">
      <c r="A916" s="551" t="s">
        <v>831</v>
      </c>
      <c r="B916" s="531"/>
      <c r="C916" s="529">
        <v>71</v>
      </c>
      <c r="D916" s="529">
        <v>20</v>
      </c>
      <c r="E916" s="529">
        <v>71</v>
      </c>
      <c r="F916" s="531">
        <f>ROUND(E916/C916*100,0)</f>
        <v>100</v>
      </c>
      <c r="G916" s="538">
        <f>E916/D916*100</f>
        <v>355</v>
      </c>
    </row>
    <row r="917" s="516" customFormat="1" ht="15.75" spans="1:7">
      <c r="A917" s="551" t="s">
        <v>832</v>
      </c>
      <c r="B917" s="531"/>
      <c r="C917" s="529">
        <v>0</v>
      </c>
      <c r="D917" s="529">
        <v>0</v>
      </c>
      <c r="E917" s="529">
        <v>0</v>
      </c>
      <c r="F917" s="531"/>
      <c r="G917" s="538"/>
    </row>
    <row r="918" s="516" customFormat="1" ht="15.75" spans="1:7">
      <c r="A918" s="551" t="s">
        <v>833</v>
      </c>
      <c r="B918" s="531"/>
      <c r="C918" s="529">
        <v>0</v>
      </c>
      <c r="D918" s="529">
        <v>0</v>
      </c>
      <c r="E918" s="529">
        <v>0</v>
      </c>
      <c r="F918" s="531"/>
      <c r="G918" s="538"/>
    </row>
    <row r="919" s="516" customFormat="1" ht="15.75" spans="1:7">
      <c r="A919" s="551" t="s">
        <v>834</v>
      </c>
      <c r="B919" s="531"/>
      <c r="C919" s="529">
        <v>0</v>
      </c>
      <c r="D919" s="529">
        <v>0</v>
      </c>
      <c r="E919" s="529">
        <v>0</v>
      </c>
      <c r="F919" s="531"/>
      <c r="G919" s="538"/>
    </row>
    <row r="920" s="516" customFormat="1" ht="15.75" spans="1:7">
      <c r="A920" s="551" t="s">
        <v>835</v>
      </c>
      <c r="B920" s="531"/>
      <c r="C920" s="529">
        <v>0</v>
      </c>
      <c r="D920" s="529">
        <v>0</v>
      </c>
      <c r="E920" s="529">
        <v>0</v>
      </c>
      <c r="F920" s="531"/>
      <c r="G920" s="538"/>
    </row>
    <row r="921" s="516" customFormat="1" ht="15.75" spans="1:7">
      <c r="A921" s="551" t="s">
        <v>836</v>
      </c>
      <c r="B921" s="531"/>
      <c r="C921" s="529">
        <v>0</v>
      </c>
      <c r="D921" s="529">
        <v>0</v>
      </c>
      <c r="E921" s="529">
        <v>0</v>
      </c>
      <c r="F921" s="531"/>
      <c r="G921" s="538"/>
    </row>
    <row r="922" s="516" customFormat="1" ht="15.75" spans="1:7">
      <c r="A922" s="551" t="s">
        <v>837</v>
      </c>
      <c r="B922" s="531"/>
      <c r="C922" s="529">
        <v>0</v>
      </c>
      <c r="D922" s="529">
        <v>0</v>
      </c>
      <c r="E922" s="529">
        <v>0</v>
      </c>
      <c r="F922" s="531"/>
      <c r="G922" s="538"/>
    </row>
    <row r="923" s="516" customFormat="1" ht="15.75" spans="1:7">
      <c r="A923" s="551" t="s">
        <v>838</v>
      </c>
      <c r="B923" s="531"/>
      <c r="C923" s="529">
        <v>0</v>
      </c>
      <c r="D923" s="529">
        <v>0</v>
      </c>
      <c r="E923" s="529">
        <v>0</v>
      </c>
      <c r="F923" s="531"/>
      <c r="G923" s="538"/>
    </row>
    <row r="924" s="516" customFormat="1" ht="15.75" spans="1:7">
      <c r="A924" s="551" t="s">
        <v>839</v>
      </c>
      <c r="B924" s="531"/>
      <c r="C924" s="529">
        <v>0</v>
      </c>
      <c r="D924" s="529">
        <v>0</v>
      </c>
      <c r="E924" s="529">
        <v>0</v>
      </c>
      <c r="F924" s="531"/>
      <c r="G924" s="538"/>
    </row>
    <row r="925" s="516" customFormat="1" ht="15.75" spans="1:7">
      <c r="A925" s="551" t="s">
        <v>840</v>
      </c>
      <c r="B925" s="531"/>
      <c r="C925" s="529">
        <v>0</v>
      </c>
      <c r="D925" s="529">
        <v>0</v>
      </c>
      <c r="E925" s="529">
        <v>0</v>
      </c>
      <c r="F925" s="531"/>
      <c r="G925" s="538"/>
    </row>
    <row r="926" s="516" customFormat="1" ht="15.75" spans="1:7">
      <c r="A926" s="551" t="s">
        <v>841</v>
      </c>
      <c r="B926" s="531"/>
      <c r="C926" s="529">
        <v>0</v>
      </c>
      <c r="D926" s="529">
        <v>0</v>
      </c>
      <c r="E926" s="529">
        <v>0</v>
      </c>
      <c r="F926" s="531"/>
      <c r="G926" s="538"/>
    </row>
    <row r="927" s="516" customFormat="1" ht="15.75" spans="1:7">
      <c r="A927" s="551" t="s">
        <v>842</v>
      </c>
      <c r="B927" s="531"/>
      <c r="C927" s="529">
        <v>0</v>
      </c>
      <c r="D927" s="529">
        <v>0</v>
      </c>
      <c r="E927" s="529">
        <v>0</v>
      </c>
      <c r="F927" s="531"/>
      <c r="G927" s="538"/>
    </row>
    <row r="928" s="516" customFormat="1" ht="15.75" spans="1:7">
      <c r="A928" s="551" t="s">
        <v>843</v>
      </c>
      <c r="B928" s="531"/>
      <c r="C928" s="529">
        <v>0</v>
      </c>
      <c r="D928" s="529">
        <v>0</v>
      </c>
      <c r="E928" s="529">
        <v>0</v>
      </c>
      <c r="F928" s="531"/>
      <c r="G928" s="538"/>
    </row>
    <row r="929" s="516" customFormat="1" ht="15.75" spans="1:7">
      <c r="A929" s="551" t="s">
        <v>844</v>
      </c>
      <c r="B929" s="531"/>
      <c r="C929" s="529">
        <v>0</v>
      </c>
      <c r="D929" s="529">
        <v>0</v>
      </c>
      <c r="E929" s="529">
        <v>0</v>
      </c>
      <c r="F929" s="531"/>
      <c r="G929" s="538"/>
    </row>
    <row r="930" s="516" customFormat="1" ht="15.75" spans="1:7">
      <c r="A930" s="551" t="s">
        <v>845</v>
      </c>
      <c r="B930" s="531"/>
      <c r="C930" s="529">
        <v>0</v>
      </c>
      <c r="D930" s="529">
        <v>0</v>
      </c>
      <c r="E930" s="529">
        <v>0</v>
      </c>
      <c r="F930" s="531"/>
      <c r="G930" s="538"/>
    </row>
    <row r="931" s="516" customFormat="1" ht="15.75" spans="1:7">
      <c r="A931" s="551" t="s">
        <v>846</v>
      </c>
      <c r="B931" s="531"/>
      <c r="C931" s="529">
        <v>0</v>
      </c>
      <c r="D931" s="529">
        <v>0</v>
      </c>
      <c r="E931" s="529">
        <v>0</v>
      </c>
      <c r="F931" s="531"/>
      <c r="G931" s="538"/>
    </row>
    <row r="932" s="516" customFormat="1" ht="15.75" spans="1:7">
      <c r="A932" s="551" t="s">
        <v>847</v>
      </c>
      <c r="B932" s="531">
        <v>211</v>
      </c>
      <c r="C932" s="529">
        <v>179</v>
      </c>
      <c r="D932" s="529">
        <v>152</v>
      </c>
      <c r="E932" s="529">
        <v>179</v>
      </c>
      <c r="F932" s="531">
        <f>ROUND(E932/C932*100,0)</f>
        <v>100</v>
      </c>
      <c r="G932" s="538">
        <f>E932/D932*100</f>
        <v>117.763157894737</v>
      </c>
    </row>
    <row r="933" s="516" customFormat="1" ht="15.75" spans="1:7">
      <c r="A933" s="551" t="s">
        <v>848</v>
      </c>
      <c r="B933" s="531">
        <v>0</v>
      </c>
      <c r="C933" s="529">
        <v>0</v>
      </c>
      <c r="D933" s="529">
        <v>0</v>
      </c>
      <c r="E933" s="529">
        <v>0</v>
      </c>
      <c r="F933" s="531"/>
      <c r="G933" s="538"/>
    </row>
    <row r="934" s="516" customFormat="1" ht="15.75" spans="1:7">
      <c r="A934" s="551" t="s">
        <v>162</v>
      </c>
      <c r="B934" s="531"/>
      <c r="C934" s="529">
        <v>0</v>
      </c>
      <c r="D934" s="529">
        <v>0</v>
      </c>
      <c r="E934" s="529">
        <v>0</v>
      </c>
      <c r="F934" s="531"/>
      <c r="G934" s="538"/>
    </row>
    <row r="935" s="516" customFormat="1" ht="15.75" spans="1:7">
      <c r="A935" s="551" t="s">
        <v>163</v>
      </c>
      <c r="B935" s="531"/>
      <c r="C935" s="529">
        <v>0</v>
      </c>
      <c r="D935" s="529">
        <v>0</v>
      </c>
      <c r="E935" s="529">
        <v>0</v>
      </c>
      <c r="F935" s="531"/>
      <c r="G935" s="538"/>
    </row>
    <row r="936" s="516" customFormat="1" ht="15.75" spans="1:7">
      <c r="A936" s="551" t="s">
        <v>164</v>
      </c>
      <c r="B936" s="531"/>
      <c r="C936" s="529">
        <v>0</v>
      </c>
      <c r="D936" s="529">
        <v>0</v>
      </c>
      <c r="E936" s="529">
        <v>0</v>
      </c>
      <c r="F936" s="531"/>
      <c r="G936" s="538"/>
    </row>
    <row r="937" s="516" customFormat="1" ht="15.75" spans="1:7">
      <c r="A937" s="551" t="s">
        <v>849</v>
      </c>
      <c r="B937" s="531"/>
      <c r="C937" s="529">
        <v>0</v>
      </c>
      <c r="D937" s="529">
        <v>0</v>
      </c>
      <c r="E937" s="529">
        <v>0</v>
      </c>
      <c r="F937" s="531"/>
      <c r="G937" s="538"/>
    </row>
    <row r="938" s="516" customFormat="1" ht="15.75" spans="1:7">
      <c r="A938" s="551" t="s">
        <v>850</v>
      </c>
      <c r="B938" s="531"/>
      <c r="C938" s="529">
        <v>0</v>
      </c>
      <c r="D938" s="529">
        <v>0</v>
      </c>
      <c r="E938" s="529">
        <v>0</v>
      </c>
      <c r="F938" s="531"/>
      <c r="G938" s="538"/>
    </row>
    <row r="939" s="516" customFormat="1" ht="15.75" spans="1:7">
      <c r="A939" s="551" t="s">
        <v>851</v>
      </c>
      <c r="B939" s="531"/>
      <c r="C939" s="529">
        <v>0</v>
      </c>
      <c r="D939" s="529">
        <v>0</v>
      </c>
      <c r="E939" s="529">
        <v>0</v>
      </c>
      <c r="F939" s="531"/>
      <c r="G939" s="538"/>
    </row>
    <row r="940" s="516" customFormat="1" ht="15.75" spans="1:7">
      <c r="A940" s="551" t="s">
        <v>852</v>
      </c>
      <c r="B940" s="531"/>
      <c r="C940" s="529">
        <v>0</v>
      </c>
      <c r="D940" s="529">
        <v>0</v>
      </c>
      <c r="E940" s="529">
        <v>0</v>
      </c>
      <c r="F940" s="531"/>
      <c r="G940" s="538"/>
    </row>
    <row r="941" s="516" customFormat="1" ht="15.75" spans="1:7">
      <c r="A941" s="551" t="s">
        <v>853</v>
      </c>
      <c r="B941" s="531"/>
      <c r="C941" s="529">
        <v>0</v>
      </c>
      <c r="D941" s="529">
        <v>0</v>
      </c>
      <c r="E941" s="529">
        <v>0</v>
      </c>
      <c r="F941" s="531"/>
      <c r="G941" s="538"/>
    </row>
    <row r="942" s="516" customFormat="1" ht="15.75" spans="1:7">
      <c r="A942" s="551" t="s">
        <v>854</v>
      </c>
      <c r="B942" s="531"/>
      <c r="C942" s="529">
        <v>0</v>
      </c>
      <c r="D942" s="529">
        <v>0</v>
      </c>
      <c r="E942" s="529">
        <v>0</v>
      </c>
      <c r="F942" s="531"/>
      <c r="G942" s="538"/>
    </row>
    <row r="943" s="516" customFormat="1" ht="15.75" spans="1:7">
      <c r="A943" s="551" t="s">
        <v>855</v>
      </c>
      <c r="B943" s="531">
        <v>0</v>
      </c>
      <c r="C943" s="529">
        <v>0</v>
      </c>
      <c r="D943" s="529">
        <v>0</v>
      </c>
      <c r="E943" s="529">
        <v>0</v>
      </c>
      <c r="F943" s="531"/>
      <c r="G943" s="538"/>
    </row>
    <row r="944" s="516" customFormat="1" ht="15.75" spans="1:7">
      <c r="A944" s="551" t="s">
        <v>162</v>
      </c>
      <c r="B944" s="531"/>
      <c r="C944" s="529">
        <v>0</v>
      </c>
      <c r="D944" s="529">
        <v>0</v>
      </c>
      <c r="E944" s="529">
        <v>0</v>
      </c>
      <c r="F944" s="531"/>
      <c r="G944" s="538"/>
    </row>
    <row r="945" s="516" customFormat="1" ht="15.75" spans="1:7">
      <c r="A945" s="551" t="s">
        <v>163</v>
      </c>
      <c r="B945" s="531"/>
      <c r="C945" s="529">
        <v>0</v>
      </c>
      <c r="D945" s="529">
        <v>0</v>
      </c>
      <c r="E945" s="529">
        <v>0</v>
      </c>
      <c r="F945" s="531"/>
      <c r="G945" s="538"/>
    </row>
    <row r="946" s="516" customFormat="1" ht="15.75" spans="1:7">
      <c r="A946" s="551" t="s">
        <v>164</v>
      </c>
      <c r="B946" s="531"/>
      <c r="C946" s="529">
        <v>0</v>
      </c>
      <c r="D946" s="529">
        <v>0</v>
      </c>
      <c r="E946" s="529">
        <v>0</v>
      </c>
      <c r="F946" s="531"/>
      <c r="G946" s="538"/>
    </row>
    <row r="947" s="516" customFormat="1" ht="15.75" spans="1:7">
      <c r="A947" s="551" t="s">
        <v>856</v>
      </c>
      <c r="B947" s="531"/>
      <c r="C947" s="529">
        <v>0</v>
      </c>
      <c r="D947" s="529">
        <v>0</v>
      </c>
      <c r="E947" s="529">
        <v>0</v>
      </c>
      <c r="F947" s="531"/>
      <c r="G947" s="538"/>
    </row>
    <row r="948" s="516" customFormat="1" ht="15.75" spans="1:7">
      <c r="A948" s="551" t="s">
        <v>857</v>
      </c>
      <c r="B948" s="531"/>
      <c r="C948" s="529">
        <v>0</v>
      </c>
      <c r="D948" s="529">
        <v>0</v>
      </c>
      <c r="E948" s="529">
        <v>0</v>
      </c>
      <c r="F948" s="531"/>
      <c r="G948" s="538"/>
    </row>
    <row r="949" s="516" customFormat="1" ht="15.75" spans="1:7">
      <c r="A949" s="551" t="s">
        <v>858</v>
      </c>
      <c r="B949" s="531"/>
      <c r="C949" s="529">
        <v>0</v>
      </c>
      <c r="D949" s="529">
        <v>0</v>
      </c>
      <c r="E949" s="529">
        <v>0</v>
      </c>
      <c r="F949" s="531"/>
      <c r="G949" s="538"/>
    </row>
    <row r="950" s="516" customFormat="1" ht="15.75" spans="1:7">
      <c r="A950" s="551" t="s">
        <v>859</v>
      </c>
      <c r="B950" s="531"/>
      <c r="C950" s="529">
        <v>0</v>
      </c>
      <c r="D950" s="529">
        <v>0</v>
      </c>
      <c r="E950" s="529">
        <v>0</v>
      </c>
      <c r="F950" s="531"/>
      <c r="G950" s="538"/>
    </row>
    <row r="951" s="516" customFormat="1" ht="15.75" spans="1:7">
      <c r="A951" s="551" t="s">
        <v>860</v>
      </c>
      <c r="B951" s="531"/>
      <c r="C951" s="529">
        <v>0</v>
      </c>
      <c r="D951" s="529">
        <v>0</v>
      </c>
      <c r="E951" s="529">
        <v>0</v>
      </c>
      <c r="F951" s="531"/>
      <c r="G951" s="538"/>
    </row>
    <row r="952" s="516" customFormat="1" ht="15.75" spans="1:7">
      <c r="A952" s="551" t="s">
        <v>861</v>
      </c>
      <c r="B952" s="531"/>
      <c r="C952" s="529">
        <v>0</v>
      </c>
      <c r="D952" s="529">
        <v>0</v>
      </c>
      <c r="E952" s="529">
        <v>0</v>
      </c>
      <c r="F952" s="531"/>
      <c r="G952" s="538"/>
    </row>
    <row r="953" s="516" customFormat="1" ht="15.75" spans="1:7">
      <c r="A953" s="551" t="s">
        <v>862</v>
      </c>
      <c r="B953" s="531">
        <v>0</v>
      </c>
      <c r="C953" s="529">
        <v>0</v>
      </c>
      <c r="D953" s="529">
        <v>0</v>
      </c>
      <c r="E953" s="529">
        <v>0</v>
      </c>
      <c r="F953" s="531"/>
      <c r="G953" s="538"/>
    </row>
    <row r="954" s="516" customFormat="1" ht="15.75" spans="1:7">
      <c r="A954" s="551" t="s">
        <v>162</v>
      </c>
      <c r="B954" s="531"/>
      <c r="C954" s="529">
        <v>0</v>
      </c>
      <c r="D954" s="529">
        <v>0</v>
      </c>
      <c r="E954" s="529">
        <v>0</v>
      </c>
      <c r="F954" s="531"/>
      <c r="G954" s="538"/>
    </row>
    <row r="955" s="516" customFormat="1" ht="15.75" spans="1:7">
      <c r="A955" s="551" t="s">
        <v>163</v>
      </c>
      <c r="B955" s="531"/>
      <c r="C955" s="529">
        <v>0</v>
      </c>
      <c r="D955" s="529">
        <v>0</v>
      </c>
      <c r="E955" s="529">
        <v>0</v>
      </c>
      <c r="F955" s="531"/>
      <c r="G955" s="538"/>
    </row>
    <row r="956" s="516" customFormat="1" ht="15.75" spans="1:7">
      <c r="A956" s="551" t="s">
        <v>164</v>
      </c>
      <c r="B956" s="531"/>
      <c r="C956" s="529">
        <v>0</v>
      </c>
      <c r="D956" s="529">
        <v>0</v>
      </c>
      <c r="E956" s="529">
        <v>0</v>
      </c>
      <c r="F956" s="531"/>
      <c r="G956" s="538"/>
    </row>
    <row r="957" s="516" customFormat="1" ht="15.75" spans="1:7">
      <c r="A957" s="551" t="s">
        <v>853</v>
      </c>
      <c r="B957" s="531"/>
      <c r="C957" s="529">
        <v>0</v>
      </c>
      <c r="D957" s="529">
        <v>0</v>
      </c>
      <c r="E957" s="529">
        <v>0</v>
      </c>
      <c r="F957" s="531"/>
      <c r="G957" s="538"/>
    </row>
    <row r="958" s="516" customFormat="1" ht="15.75" spans="1:7">
      <c r="A958" s="551" t="s">
        <v>863</v>
      </c>
      <c r="B958" s="531"/>
      <c r="C958" s="529">
        <v>0</v>
      </c>
      <c r="D958" s="529">
        <v>0</v>
      </c>
      <c r="E958" s="529">
        <v>0</v>
      </c>
      <c r="F958" s="531"/>
      <c r="G958" s="538"/>
    </row>
    <row r="959" s="516" customFormat="1" ht="15.75" spans="1:7">
      <c r="A959" s="551" t="s">
        <v>864</v>
      </c>
      <c r="B959" s="531"/>
      <c r="C959" s="529">
        <v>0</v>
      </c>
      <c r="D959" s="529">
        <v>0</v>
      </c>
      <c r="E959" s="529">
        <v>0</v>
      </c>
      <c r="F959" s="531"/>
      <c r="G959" s="538"/>
    </row>
    <row r="960" s="516" customFormat="1" ht="15.75" spans="1:16373">
      <c r="A960" s="551" t="s">
        <v>865</v>
      </c>
      <c r="B960" s="531">
        <v>0</v>
      </c>
      <c r="C960" s="529">
        <v>0</v>
      </c>
      <c r="D960" s="529">
        <v>0</v>
      </c>
      <c r="E960" s="529">
        <v>0</v>
      </c>
      <c r="F960" s="531"/>
      <c r="G960" s="538"/>
      <c r="XEJ960" s="523"/>
      <c r="XEK960" s="523"/>
      <c r="XEL960" s="523"/>
      <c r="XEM960" s="523"/>
      <c r="XEN960" s="523"/>
      <c r="XEO960" s="523"/>
      <c r="XEP960" s="523"/>
      <c r="XEQ960" s="523"/>
      <c r="XER960" s="523"/>
      <c r="XES960" s="523"/>
    </row>
    <row r="961" s="516" customFormat="1" ht="15.75" spans="1:7">
      <c r="A961" s="551" t="s">
        <v>866</v>
      </c>
      <c r="B961" s="531"/>
      <c r="C961" s="529">
        <v>0</v>
      </c>
      <c r="D961" s="529">
        <v>0</v>
      </c>
      <c r="E961" s="529">
        <v>0</v>
      </c>
      <c r="F961" s="531"/>
      <c r="G961" s="538"/>
    </row>
    <row r="962" s="516" customFormat="1" ht="15.75" spans="1:7">
      <c r="A962" s="551" t="s">
        <v>867</v>
      </c>
      <c r="B962" s="531"/>
      <c r="C962" s="529">
        <v>0</v>
      </c>
      <c r="D962" s="529">
        <v>0</v>
      </c>
      <c r="E962" s="529">
        <v>0</v>
      </c>
      <c r="F962" s="531"/>
      <c r="G962" s="538"/>
    </row>
    <row r="963" s="516" customFormat="1" ht="15.75" spans="1:7">
      <c r="A963" s="551" t="s">
        <v>868</v>
      </c>
      <c r="B963" s="531"/>
      <c r="C963" s="529">
        <v>0</v>
      </c>
      <c r="D963" s="529">
        <v>0</v>
      </c>
      <c r="E963" s="529">
        <v>0</v>
      </c>
      <c r="F963" s="531"/>
      <c r="G963" s="538"/>
    </row>
    <row r="964" s="516" customFormat="1" ht="15.75" spans="1:7">
      <c r="A964" s="551" t="s">
        <v>869</v>
      </c>
      <c r="B964" s="531"/>
      <c r="C964" s="529">
        <v>0</v>
      </c>
      <c r="D964" s="529">
        <v>0</v>
      </c>
      <c r="E964" s="529">
        <v>0</v>
      </c>
      <c r="F964" s="531"/>
      <c r="G964" s="538"/>
    </row>
    <row r="965" s="516" customFormat="1" spans="1:7">
      <c r="A965" s="551" t="s">
        <v>870</v>
      </c>
      <c r="B965" s="531">
        <f>SUM(B966:B967)</f>
        <v>889</v>
      </c>
      <c r="C965" s="531">
        <f>SUM(C966:C967)</f>
        <v>224</v>
      </c>
      <c r="D965" s="531">
        <v>391</v>
      </c>
      <c r="E965" s="531">
        <f>SUM(E966:E967)</f>
        <v>224</v>
      </c>
      <c r="F965" s="531">
        <f>ROUND(E965/C965*100,0)</f>
        <v>100</v>
      </c>
      <c r="G965" s="538">
        <f>E965/D965*100</f>
        <v>57.2890025575448</v>
      </c>
    </row>
    <row r="966" s="516" customFormat="1" ht="15.75" spans="1:7">
      <c r="A966" s="551" t="s">
        <v>871</v>
      </c>
      <c r="B966" s="531">
        <v>889</v>
      </c>
      <c r="C966" s="529">
        <v>224</v>
      </c>
      <c r="D966" s="529">
        <v>301</v>
      </c>
      <c r="E966" s="529">
        <v>224</v>
      </c>
      <c r="F966" s="531">
        <f>ROUND(E966/C966*100,0)</f>
        <v>100</v>
      </c>
      <c r="G966" s="538">
        <f>E966/D966*100</f>
        <v>74.4186046511628</v>
      </c>
    </row>
    <row r="967" s="516" customFormat="1" ht="15.75" spans="1:7">
      <c r="A967" s="551" t="s">
        <v>872</v>
      </c>
      <c r="B967" s="531"/>
      <c r="C967" s="529">
        <v>0</v>
      </c>
      <c r="D967" s="529">
        <v>90</v>
      </c>
      <c r="E967" s="529">
        <v>0</v>
      </c>
      <c r="F967" s="531"/>
      <c r="G967" s="538">
        <f>E967/D967*100</f>
        <v>0</v>
      </c>
    </row>
    <row r="968" s="516" customFormat="1" ht="15.75" spans="1:7">
      <c r="A968" s="551" t="s">
        <v>92</v>
      </c>
      <c r="B968" s="529">
        <f>B969+B979+B995+B1000+B1011+B1018+B1026</f>
        <v>685</v>
      </c>
      <c r="C968" s="529">
        <f>C969+C979+C995+C1000+C1011+C1018+C1026</f>
        <v>1426</v>
      </c>
      <c r="D968" s="529">
        <v>693</v>
      </c>
      <c r="E968" s="529">
        <f>E969+E979+E995+E1000+E1011+E1018+E1026</f>
        <v>1426</v>
      </c>
      <c r="F968" s="531">
        <f>ROUND(E968/C968*100,0)</f>
        <v>100</v>
      </c>
      <c r="G968" s="538">
        <f>E968/D968*100</f>
        <v>205.772005772006</v>
      </c>
    </row>
    <row r="969" s="516" customFormat="1" ht="15.75" spans="1:7">
      <c r="A969" s="551" t="s">
        <v>873</v>
      </c>
      <c r="B969" s="531">
        <v>0</v>
      </c>
      <c r="C969" s="529">
        <v>0</v>
      </c>
      <c r="D969" s="529">
        <v>0</v>
      </c>
      <c r="E969" s="529">
        <v>0</v>
      </c>
      <c r="F969" s="531"/>
      <c r="G969" s="538"/>
    </row>
    <row r="970" s="516" customFormat="1" ht="15.75" spans="1:7">
      <c r="A970" s="551" t="s">
        <v>162</v>
      </c>
      <c r="B970" s="531"/>
      <c r="C970" s="529">
        <v>0</v>
      </c>
      <c r="D970" s="529">
        <v>0</v>
      </c>
      <c r="E970" s="529">
        <v>0</v>
      </c>
      <c r="F970" s="531"/>
      <c r="G970" s="538"/>
    </row>
    <row r="971" s="516" customFormat="1" ht="15.75" spans="1:7">
      <c r="A971" s="551" t="s">
        <v>163</v>
      </c>
      <c r="B971" s="531"/>
      <c r="C971" s="529">
        <v>0</v>
      </c>
      <c r="D971" s="529">
        <v>0</v>
      </c>
      <c r="E971" s="529">
        <v>0</v>
      </c>
      <c r="F971" s="531"/>
      <c r="G971" s="538"/>
    </row>
    <row r="972" s="516" customFormat="1" ht="15.75" spans="1:7">
      <c r="A972" s="551" t="s">
        <v>164</v>
      </c>
      <c r="B972" s="531"/>
      <c r="C972" s="529">
        <v>0</v>
      </c>
      <c r="D972" s="529">
        <v>0</v>
      </c>
      <c r="E972" s="529">
        <v>0</v>
      </c>
      <c r="F972" s="531"/>
      <c r="G972" s="538"/>
    </row>
    <row r="973" s="516" customFormat="1" ht="15.75" spans="1:7">
      <c r="A973" s="551" t="s">
        <v>874</v>
      </c>
      <c r="B973" s="531"/>
      <c r="C973" s="529">
        <v>0</v>
      </c>
      <c r="D973" s="529">
        <v>0</v>
      </c>
      <c r="E973" s="529">
        <v>0</v>
      </c>
      <c r="F973" s="531"/>
      <c r="G973" s="538"/>
    </row>
    <row r="974" s="516" customFormat="1" ht="15.75" spans="1:7">
      <c r="A974" s="551" t="s">
        <v>875</v>
      </c>
      <c r="B974" s="531"/>
      <c r="C974" s="529">
        <v>0</v>
      </c>
      <c r="D974" s="529">
        <v>0</v>
      </c>
      <c r="E974" s="529">
        <v>0</v>
      </c>
      <c r="F974" s="531"/>
      <c r="G974" s="538"/>
    </row>
    <row r="975" s="516" customFormat="1" ht="15.75" spans="1:7">
      <c r="A975" s="551" t="s">
        <v>876</v>
      </c>
      <c r="B975" s="531"/>
      <c r="C975" s="529">
        <v>0</v>
      </c>
      <c r="D975" s="529">
        <v>0</v>
      </c>
      <c r="E975" s="529">
        <v>0</v>
      </c>
      <c r="F975" s="531"/>
      <c r="G975" s="538"/>
    </row>
    <row r="976" s="516" customFormat="1" ht="15.75" spans="1:7">
      <c r="A976" s="551" t="s">
        <v>877</v>
      </c>
      <c r="B976" s="531"/>
      <c r="C976" s="529">
        <v>0</v>
      </c>
      <c r="D976" s="529">
        <v>0</v>
      </c>
      <c r="E976" s="529">
        <v>0</v>
      </c>
      <c r="F976" s="531"/>
      <c r="G976" s="538"/>
    </row>
    <row r="977" s="516" customFormat="1" ht="15.75" spans="1:7">
      <c r="A977" s="551" t="s">
        <v>878</v>
      </c>
      <c r="B977" s="531"/>
      <c r="C977" s="529">
        <v>0</v>
      </c>
      <c r="D977" s="529">
        <v>0</v>
      </c>
      <c r="E977" s="529">
        <v>0</v>
      </c>
      <c r="F977" s="531"/>
      <c r="G977" s="538"/>
    </row>
    <row r="978" s="516" customFormat="1" ht="15.75" spans="1:7">
      <c r="A978" s="551" t="s">
        <v>879</v>
      </c>
      <c r="B978" s="531"/>
      <c r="C978" s="529">
        <v>0</v>
      </c>
      <c r="D978" s="529">
        <v>0</v>
      </c>
      <c r="E978" s="529">
        <v>0</v>
      </c>
      <c r="F978" s="531"/>
      <c r="G978" s="538"/>
    </row>
    <row r="979" s="516" customFormat="1" spans="1:7">
      <c r="A979" s="551" t="s">
        <v>880</v>
      </c>
      <c r="B979" s="531">
        <f>SUM(B980:B994)</f>
        <v>80</v>
      </c>
      <c r="C979" s="531">
        <f>SUM(C980:C994)</f>
        <v>640</v>
      </c>
      <c r="D979" s="531">
        <v>293</v>
      </c>
      <c r="E979" s="531">
        <f>SUM(E980:E994)</f>
        <v>640</v>
      </c>
      <c r="F979" s="531">
        <f>ROUND(E979/C979*100,0)</f>
        <v>100</v>
      </c>
      <c r="G979" s="538">
        <f>E979/D979*100</f>
        <v>218.430034129693</v>
      </c>
    </row>
    <row r="980" s="516" customFormat="1" ht="15.75" spans="1:7">
      <c r="A980" s="551" t="s">
        <v>162</v>
      </c>
      <c r="B980" s="531"/>
      <c r="C980" s="529">
        <v>0</v>
      </c>
      <c r="D980" s="529">
        <v>0</v>
      </c>
      <c r="E980" s="529">
        <v>0</v>
      </c>
      <c r="F980" s="531"/>
      <c r="G980" s="538"/>
    </row>
    <row r="981" s="516" customFormat="1" ht="15.75" spans="1:7">
      <c r="A981" s="551" t="s">
        <v>163</v>
      </c>
      <c r="B981" s="531"/>
      <c r="C981" s="529">
        <v>0</v>
      </c>
      <c r="D981" s="529">
        <v>0</v>
      </c>
      <c r="E981" s="529">
        <v>0</v>
      </c>
      <c r="F981" s="531"/>
      <c r="G981" s="538"/>
    </row>
    <row r="982" s="516" customFormat="1" ht="15.75" spans="1:7">
      <c r="A982" s="551" t="s">
        <v>164</v>
      </c>
      <c r="B982" s="531"/>
      <c r="C982" s="529">
        <v>0</v>
      </c>
      <c r="D982" s="529">
        <v>0</v>
      </c>
      <c r="E982" s="529">
        <v>0</v>
      </c>
      <c r="F982" s="531"/>
      <c r="G982" s="538"/>
    </row>
    <row r="983" s="516" customFormat="1" ht="15.75" spans="1:7">
      <c r="A983" s="551" t="s">
        <v>881</v>
      </c>
      <c r="B983" s="531"/>
      <c r="C983" s="529">
        <v>0</v>
      </c>
      <c r="D983" s="529">
        <v>0</v>
      </c>
      <c r="E983" s="529">
        <v>0</v>
      </c>
      <c r="F983" s="531"/>
      <c r="G983" s="538"/>
    </row>
    <row r="984" s="516" customFormat="1" ht="15.75" spans="1:7">
      <c r="A984" s="551" t="s">
        <v>882</v>
      </c>
      <c r="B984" s="531"/>
      <c r="C984" s="529">
        <v>0</v>
      </c>
      <c r="D984" s="529">
        <v>0</v>
      </c>
      <c r="E984" s="529">
        <v>0</v>
      </c>
      <c r="F984" s="531"/>
      <c r="G984" s="538"/>
    </row>
    <row r="985" s="516" customFormat="1" ht="15.75" spans="1:7">
      <c r="A985" s="551" t="s">
        <v>883</v>
      </c>
      <c r="B985" s="531"/>
      <c r="C985" s="529">
        <v>0</v>
      </c>
      <c r="D985" s="529">
        <v>0</v>
      </c>
      <c r="E985" s="529">
        <v>0</v>
      </c>
      <c r="F985" s="531"/>
      <c r="G985" s="538"/>
    </row>
    <row r="986" s="516" customFormat="1" ht="15.75" spans="1:7">
      <c r="A986" s="551" t="s">
        <v>884</v>
      </c>
      <c r="B986" s="531"/>
      <c r="C986" s="529">
        <v>0</v>
      </c>
      <c r="D986" s="529">
        <v>0</v>
      </c>
      <c r="E986" s="529">
        <v>0</v>
      </c>
      <c r="F986" s="531"/>
      <c r="G986" s="538"/>
    </row>
    <row r="987" s="516" customFormat="1" ht="15.75" spans="1:7">
      <c r="A987" s="551" t="s">
        <v>885</v>
      </c>
      <c r="B987" s="531"/>
      <c r="C987" s="529">
        <v>0</v>
      </c>
      <c r="D987" s="529">
        <v>0</v>
      </c>
      <c r="E987" s="529">
        <v>0</v>
      </c>
      <c r="F987" s="531"/>
      <c r="G987" s="538"/>
    </row>
    <row r="988" s="516" customFormat="1" ht="15.75" spans="1:7">
      <c r="A988" s="551" t="s">
        <v>886</v>
      </c>
      <c r="B988" s="531"/>
      <c r="C988" s="529">
        <v>0</v>
      </c>
      <c r="D988" s="529">
        <v>0</v>
      </c>
      <c r="E988" s="529">
        <v>0</v>
      </c>
      <c r="F988" s="531"/>
      <c r="G988" s="538"/>
    </row>
    <row r="989" s="516" customFormat="1" ht="15.75" spans="1:7">
      <c r="A989" s="551" t="s">
        <v>887</v>
      </c>
      <c r="B989" s="531"/>
      <c r="C989" s="529">
        <v>0</v>
      </c>
      <c r="D989" s="529">
        <v>0</v>
      </c>
      <c r="E989" s="529">
        <v>0</v>
      </c>
      <c r="F989" s="531"/>
      <c r="G989" s="538"/>
    </row>
    <row r="990" s="516" customFormat="1" ht="15.75" spans="1:7">
      <c r="A990" s="551" t="s">
        <v>888</v>
      </c>
      <c r="B990" s="531"/>
      <c r="C990" s="529">
        <v>0</v>
      </c>
      <c r="D990" s="529">
        <v>0</v>
      </c>
      <c r="E990" s="529">
        <v>0</v>
      </c>
      <c r="F990" s="531"/>
      <c r="G990" s="538"/>
    </row>
    <row r="991" s="516" customFormat="1" ht="15.75" spans="1:7">
      <c r="A991" s="551" t="s">
        <v>889</v>
      </c>
      <c r="B991" s="531"/>
      <c r="C991" s="529">
        <v>0</v>
      </c>
      <c r="D991" s="529">
        <v>0</v>
      </c>
      <c r="E991" s="529">
        <v>0</v>
      </c>
      <c r="F991" s="531"/>
      <c r="G991" s="538"/>
    </row>
    <row r="992" s="516" customFormat="1" ht="15.75" spans="1:7">
      <c r="A992" s="551" t="s">
        <v>890</v>
      </c>
      <c r="B992" s="531"/>
      <c r="C992" s="529">
        <v>0</v>
      </c>
      <c r="D992" s="529">
        <v>0</v>
      </c>
      <c r="E992" s="529">
        <v>0</v>
      </c>
      <c r="F992" s="531"/>
      <c r="G992" s="538"/>
    </row>
    <row r="993" s="516" customFormat="1" ht="15.75" spans="1:7">
      <c r="A993" s="551" t="s">
        <v>891</v>
      </c>
      <c r="B993" s="531"/>
      <c r="C993" s="529">
        <v>0</v>
      </c>
      <c r="D993" s="529">
        <v>0</v>
      </c>
      <c r="E993" s="529">
        <v>0</v>
      </c>
      <c r="F993" s="531"/>
      <c r="G993" s="538"/>
    </row>
    <row r="994" s="516" customFormat="1" ht="15.75" spans="1:7">
      <c r="A994" s="551" t="s">
        <v>892</v>
      </c>
      <c r="B994" s="531">
        <v>80</v>
      </c>
      <c r="C994" s="529">
        <v>640</v>
      </c>
      <c r="D994" s="529">
        <v>293</v>
      </c>
      <c r="E994" s="529">
        <v>640</v>
      </c>
      <c r="F994" s="531">
        <f>ROUND(E994/C994*100,0)</f>
        <v>100</v>
      </c>
      <c r="G994" s="538">
        <f>E994/D994*100</f>
        <v>218.430034129693</v>
      </c>
    </row>
    <row r="995" s="516" customFormat="1" ht="15.75" spans="1:7">
      <c r="A995" s="551" t="s">
        <v>893</v>
      </c>
      <c r="B995" s="531">
        <v>0</v>
      </c>
      <c r="C995" s="529">
        <v>0</v>
      </c>
      <c r="D995" s="529">
        <v>0</v>
      </c>
      <c r="E995" s="529">
        <v>0</v>
      </c>
      <c r="F995" s="531"/>
      <c r="G995" s="538"/>
    </row>
    <row r="996" s="516" customFormat="1" ht="15.75" spans="1:7">
      <c r="A996" s="551" t="s">
        <v>162</v>
      </c>
      <c r="B996" s="531"/>
      <c r="C996" s="529">
        <v>0</v>
      </c>
      <c r="D996" s="529">
        <v>0</v>
      </c>
      <c r="E996" s="529">
        <v>0</v>
      </c>
      <c r="F996" s="531"/>
      <c r="G996" s="538"/>
    </row>
    <row r="997" s="516" customFormat="1" ht="15.75" spans="1:7">
      <c r="A997" s="551" t="s">
        <v>163</v>
      </c>
      <c r="B997" s="531"/>
      <c r="C997" s="529">
        <v>0</v>
      </c>
      <c r="D997" s="529">
        <v>0</v>
      </c>
      <c r="E997" s="529">
        <v>0</v>
      </c>
      <c r="F997" s="531"/>
      <c r="G997" s="538"/>
    </row>
    <row r="998" s="516" customFormat="1" ht="15.75" spans="1:7">
      <c r="A998" s="551" t="s">
        <v>164</v>
      </c>
      <c r="B998" s="531"/>
      <c r="C998" s="529">
        <v>0</v>
      </c>
      <c r="D998" s="529">
        <v>0</v>
      </c>
      <c r="E998" s="529">
        <v>0</v>
      </c>
      <c r="F998" s="531"/>
      <c r="G998" s="538"/>
    </row>
    <row r="999" s="516" customFormat="1" ht="15.75" spans="1:7">
      <c r="A999" s="551" t="s">
        <v>894</v>
      </c>
      <c r="B999" s="531"/>
      <c r="C999" s="529">
        <v>0</v>
      </c>
      <c r="D999" s="529">
        <v>0</v>
      </c>
      <c r="E999" s="529">
        <v>0</v>
      </c>
      <c r="F999" s="531"/>
      <c r="G999" s="538"/>
    </row>
    <row r="1000" s="516" customFormat="1" ht="15.75" spans="1:7">
      <c r="A1000" s="551" t="s">
        <v>895</v>
      </c>
      <c r="B1000" s="531">
        <f>SUM(B1001:B1010)</f>
        <v>425</v>
      </c>
      <c r="C1000" s="529">
        <f>SUM(C1001:C1010)</f>
        <v>27</v>
      </c>
      <c r="D1000" s="529">
        <v>0</v>
      </c>
      <c r="E1000" s="529">
        <f>SUM(E1001:E1010)</f>
        <v>27</v>
      </c>
      <c r="F1000" s="531">
        <f>ROUND(E1000/C1000*100,0)</f>
        <v>100</v>
      </c>
      <c r="G1000" s="538"/>
    </row>
    <row r="1001" s="516" customFormat="1" ht="15.75" spans="1:7">
      <c r="A1001" s="551" t="s">
        <v>162</v>
      </c>
      <c r="B1001" s="531">
        <v>1</v>
      </c>
      <c r="C1001" s="529">
        <v>1</v>
      </c>
      <c r="D1001" s="529">
        <v>0</v>
      </c>
      <c r="E1001" s="529">
        <v>1</v>
      </c>
      <c r="F1001" s="531">
        <f>ROUND(E1001/C1001*100,0)</f>
        <v>100</v>
      </c>
      <c r="G1001" s="538"/>
    </row>
    <row r="1002" s="516" customFormat="1" ht="15.75" spans="1:7">
      <c r="A1002" s="551" t="s">
        <v>163</v>
      </c>
      <c r="B1002" s="531"/>
      <c r="C1002" s="529">
        <v>0</v>
      </c>
      <c r="D1002" s="529">
        <v>0</v>
      </c>
      <c r="E1002" s="529">
        <v>0</v>
      </c>
      <c r="F1002" s="531"/>
      <c r="G1002" s="538"/>
    </row>
    <row r="1003" s="516" customFormat="1" ht="15.75" spans="1:7">
      <c r="A1003" s="551" t="s">
        <v>164</v>
      </c>
      <c r="B1003" s="531"/>
      <c r="C1003" s="529">
        <v>0</v>
      </c>
      <c r="D1003" s="529">
        <v>0</v>
      </c>
      <c r="E1003" s="529">
        <v>0</v>
      </c>
      <c r="F1003" s="531"/>
      <c r="G1003" s="538"/>
    </row>
    <row r="1004" s="516" customFormat="1" ht="15.75" spans="1:7">
      <c r="A1004" s="551" t="s">
        <v>896</v>
      </c>
      <c r="B1004" s="531"/>
      <c r="C1004" s="529">
        <v>0</v>
      </c>
      <c r="D1004" s="529">
        <v>0</v>
      </c>
      <c r="E1004" s="529">
        <v>0</v>
      </c>
      <c r="F1004" s="531"/>
      <c r="G1004" s="538"/>
    </row>
    <row r="1005" s="516" customFormat="1" ht="15.75" spans="1:7">
      <c r="A1005" s="551" t="s">
        <v>897</v>
      </c>
      <c r="B1005" s="531"/>
      <c r="C1005" s="529">
        <v>0</v>
      </c>
      <c r="D1005" s="529">
        <v>0</v>
      </c>
      <c r="E1005" s="529">
        <v>0</v>
      </c>
      <c r="F1005" s="531"/>
      <c r="G1005" s="538"/>
    </row>
    <row r="1006" s="516" customFormat="1" ht="15.75" spans="1:7">
      <c r="A1006" s="551" t="s">
        <v>898</v>
      </c>
      <c r="B1006" s="531"/>
      <c r="C1006" s="529">
        <v>0</v>
      </c>
      <c r="D1006" s="529">
        <v>0</v>
      </c>
      <c r="E1006" s="529">
        <v>0</v>
      </c>
      <c r="F1006" s="531"/>
      <c r="G1006" s="538"/>
    </row>
    <row r="1007" s="516" customFormat="1" ht="15.75" spans="1:7">
      <c r="A1007" s="551" t="s">
        <v>899</v>
      </c>
      <c r="B1007" s="531"/>
      <c r="C1007" s="529">
        <v>0</v>
      </c>
      <c r="D1007" s="529">
        <v>0</v>
      </c>
      <c r="E1007" s="529">
        <v>0</v>
      </c>
      <c r="F1007" s="531"/>
      <c r="G1007" s="538"/>
    </row>
    <row r="1008" s="516" customFormat="1" ht="15.75" spans="1:7">
      <c r="A1008" s="551" t="s">
        <v>900</v>
      </c>
      <c r="B1008" s="531">
        <v>23</v>
      </c>
      <c r="C1008" s="529">
        <v>24</v>
      </c>
      <c r="D1008" s="529">
        <v>0</v>
      </c>
      <c r="E1008" s="529">
        <v>24</v>
      </c>
      <c r="F1008" s="531">
        <f>ROUND(E1008/C1008*100,0)</f>
        <v>100</v>
      </c>
      <c r="G1008" s="538"/>
    </row>
    <row r="1009" s="516" customFormat="1" ht="15.75" spans="1:7">
      <c r="A1009" s="551" t="s">
        <v>171</v>
      </c>
      <c r="B1009" s="531">
        <v>2</v>
      </c>
      <c r="C1009" s="529">
        <v>2</v>
      </c>
      <c r="D1009" s="529">
        <v>0</v>
      </c>
      <c r="E1009" s="529">
        <v>2</v>
      </c>
      <c r="F1009" s="531">
        <f>ROUND(E1009/C1009*100,0)</f>
        <v>100</v>
      </c>
      <c r="G1009" s="538"/>
    </row>
    <row r="1010" s="516" customFormat="1" ht="15.75" spans="1:7">
      <c r="A1010" s="551" t="s">
        <v>901</v>
      </c>
      <c r="B1010" s="531">
        <v>399</v>
      </c>
      <c r="C1010" s="529">
        <v>0</v>
      </c>
      <c r="D1010" s="529">
        <v>0</v>
      </c>
      <c r="E1010" s="529">
        <v>0</v>
      </c>
      <c r="F1010" s="531"/>
      <c r="G1010" s="538"/>
    </row>
    <row r="1011" s="516" customFormat="1" ht="15.75" spans="1:7">
      <c r="A1011" s="551" t="s">
        <v>902</v>
      </c>
      <c r="B1011" s="531">
        <v>0</v>
      </c>
      <c r="C1011" s="529">
        <v>0</v>
      </c>
      <c r="D1011" s="529">
        <v>0</v>
      </c>
      <c r="E1011" s="529">
        <v>0</v>
      </c>
      <c r="F1011" s="531"/>
      <c r="G1011" s="538"/>
    </row>
    <row r="1012" s="516" customFormat="1" ht="15.75" spans="1:7">
      <c r="A1012" s="551" t="s">
        <v>162</v>
      </c>
      <c r="B1012" s="531"/>
      <c r="C1012" s="529">
        <v>0</v>
      </c>
      <c r="D1012" s="529">
        <v>0</v>
      </c>
      <c r="E1012" s="529">
        <v>0</v>
      </c>
      <c r="F1012" s="531"/>
      <c r="G1012" s="538"/>
    </row>
    <row r="1013" s="516" customFormat="1" ht="15.75" spans="1:7">
      <c r="A1013" s="551" t="s">
        <v>163</v>
      </c>
      <c r="B1013" s="531"/>
      <c r="C1013" s="529">
        <v>0</v>
      </c>
      <c r="D1013" s="529">
        <v>0</v>
      </c>
      <c r="E1013" s="529">
        <v>0</v>
      </c>
      <c r="F1013" s="531"/>
      <c r="G1013" s="538"/>
    </row>
    <row r="1014" s="516" customFormat="1" ht="15.75" spans="1:7">
      <c r="A1014" s="551" t="s">
        <v>164</v>
      </c>
      <c r="B1014" s="531"/>
      <c r="C1014" s="529">
        <v>0</v>
      </c>
      <c r="D1014" s="529">
        <v>0</v>
      </c>
      <c r="E1014" s="529">
        <v>0</v>
      </c>
      <c r="F1014" s="531"/>
      <c r="G1014" s="538"/>
    </row>
    <row r="1015" s="516" customFormat="1" ht="15.75" spans="1:7">
      <c r="A1015" s="551" t="s">
        <v>903</v>
      </c>
      <c r="B1015" s="531"/>
      <c r="C1015" s="529">
        <v>0</v>
      </c>
      <c r="D1015" s="529">
        <v>0</v>
      </c>
      <c r="E1015" s="529">
        <v>0</v>
      </c>
      <c r="F1015" s="531"/>
      <c r="G1015" s="538"/>
    </row>
    <row r="1016" s="516" customFormat="1" ht="15.75" spans="1:7">
      <c r="A1016" s="551" t="s">
        <v>904</v>
      </c>
      <c r="B1016" s="531"/>
      <c r="C1016" s="529">
        <v>0</v>
      </c>
      <c r="D1016" s="529">
        <v>0</v>
      </c>
      <c r="E1016" s="529">
        <v>0</v>
      </c>
      <c r="F1016" s="531"/>
      <c r="G1016" s="538"/>
    </row>
    <row r="1017" s="516" customFormat="1" ht="15.75" spans="1:7">
      <c r="A1017" s="551" t="s">
        <v>905</v>
      </c>
      <c r="B1017" s="531"/>
      <c r="C1017" s="529">
        <v>0</v>
      </c>
      <c r="D1017" s="529">
        <v>0</v>
      </c>
      <c r="E1017" s="529">
        <v>0</v>
      </c>
      <c r="F1017" s="531"/>
      <c r="G1017" s="538"/>
    </row>
    <row r="1018" s="516" customFormat="1" spans="1:16373">
      <c r="A1018" s="551" t="s">
        <v>906</v>
      </c>
      <c r="B1018" s="531">
        <f>SUM(B1019:B1025)</f>
        <v>180</v>
      </c>
      <c r="C1018" s="531">
        <f>SUM(C1019:C1025)</f>
        <v>380</v>
      </c>
      <c r="D1018" s="531">
        <v>168</v>
      </c>
      <c r="E1018" s="531">
        <f>SUM(E1019:E1025)</f>
        <v>380</v>
      </c>
      <c r="F1018" s="531">
        <f>ROUND(E1018/C1018*100,0)</f>
        <v>100</v>
      </c>
      <c r="G1018" s="538">
        <f>E1018/D1018*100</f>
        <v>226.190476190476</v>
      </c>
      <c r="XEJ1018" s="523"/>
      <c r="XEK1018" s="523"/>
      <c r="XEL1018" s="523"/>
      <c r="XEM1018" s="523"/>
      <c r="XEN1018" s="523"/>
      <c r="XEO1018" s="523"/>
      <c r="XEP1018" s="523"/>
      <c r="XEQ1018" s="523"/>
      <c r="XER1018" s="523"/>
      <c r="XES1018" s="523"/>
    </row>
    <row r="1019" s="516" customFormat="1" ht="15.75" spans="1:7">
      <c r="A1019" s="551" t="s">
        <v>162</v>
      </c>
      <c r="B1019" s="531">
        <v>31</v>
      </c>
      <c r="C1019" s="529">
        <v>33</v>
      </c>
      <c r="D1019" s="529">
        <v>52</v>
      </c>
      <c r="E1019" s="529">
        <v>33</v>
      </c>
      <c r="F1019" s="531">
        <f>ROUND(E1019/C1019*100,0)</f>
        <v>100</v>
      </c>
      <c r="G1019" s="538">
        <f>E1019/D1019*100</f>
        <v>63.4615384615385</v>
      </c>
    </row>
    <row r="1020" s="516" customFormat="1" ht="15.75" spans="1:7">
      <c r="A1020" s="551" t="s">
        <v>163</v>
      </c>
      <c r="B1020" s="531"/>
      <c r="C1020" s="529"/>
      <c r="D1020" s="529"/>
      <c r="E1020" s="529"/>
      <c r="F1020" s="531"/>
      <c r="G1020" s="538"/>
    </row>
    <row r="1021" s="516" customFormat="1" ht="15.75" spans="1:7">
      <c r="A1021" s="551" t="s">
        <v>164</v>
      </c>
      <c r="B1021" s="531"/>
      <c r="C1021" s="529">
        <v>0</v>
      </c>
      <c r="D1021" s="529">
        <v>0</v>
      </c>
      <c r="E1021" s="529">
        <v>0</v>
      </c>
      <c r="F1021" s="531"/>
      <c r="G1021" s="538"/>
    </row>
    <row r="1022" s="516" customFormat="1" ht="15.75" spans="1:7">
      <c r="A1022" s="551" t="s">
        <v>907</v>
      </c>
      <c r="B1022" s="531"/>
      <c r="C1022" s="529">
        <v>0</v>
      </c>
      <c r="D1022" s="529">
        <v>0</v>
      </c>
      <c r="E1022" s="529">
        <v>0</v>
      </c>
      <c r="F1022" s="531"/>
      <c r="G1022" s="538"/>
    </row>
    <row r="1023" s="516" customFormat="1" ht="15.75" spans="1:7">
      <c r="A1023" s="551" t="s">
        <v>908</v>
      </c>
      <c r="B1023" s="531"/>
      <c r="C1023" s="529">
        <v>198</v>
      </c>
      <c r="D1023" s="529">
        <v>101</v>
      </c>
      <c r="E1023" s="529">
        <v>198</v>
      </c>
      <c r="F1023" s="531">
        <f>ROUND(E1023/C1023*100,0)</f>
        <v>100</v>
      </c>
      <c r="G1023" s="538">
        <f>E1023/D1023*100</f>
        <v>196.039603960396</v>
      </c>
    </row>
    <row r="1024" s="516" customFormat="1" ht="15.75" spans="1:7">
      <c r="A1024" s="551" t="s">
        <v>909</v>
      </c>
      <c r="B1024" s="531"/>
      <c r="C1024" s="529">
        <v>0</v>
      </c>
      <c r="D1024" s="529">
        <v>0</v>
      </c>
      <c r="E1024" s="529">
        <v>0</v>
      </c>
      <c r="F1024" s="531"/>
      <c r="G1024" s="538"/>
    </row>
    <row r="1025" s="516" customFormat="1" ht="15.75" spans="1:7">
      <c r="A1025" s="551" t="s">
        <v>910</v>
      </c>
      <c r="B1025" s="531">
        <v>149</v>
      </c>
      <c r="C1025" s="529">
        <v>149</v>
      </c>
      <c r="D1025" s="529">
        <v>15</v>
      </c>
      <c r="E1025" s="529">
        <v>149</v>
      </c>
      <c r="F1025" s="531">
        <f>ROUND(E1025/C1025*100,0)</f>
        <v>100</v>
      </c>
      <c r="G1025" s="538">
        <f>E1025/D1025*100</f>
        <v>993.333333333333</v>
      </c>
    </row>
    <row r="1026" s="516" customFormat="1" spans="1:7">
      <c r="A1026" s="551" t="s">
        <v>911</v>
      </c>
      <c r="B1026" s="531">
        <f>SUM(B1027:B1031)</f>
        <v>0</v>
      </c>
      <c r="C1026" s="531">
        <f>SUM(C1027:C1031)</f>
        <v>379</v>
      </c>
      <c r="D1026" s="531">
        <v>232</v>
      </c>
      <c r="E1026" s="531">
        <f>SUM(E1027:E1031)</f>
        <v>379</v>
      </c>
      <c r="F1026" s="531">
        <f>ROUND(E1026/C1026*100,0)</f>
        <v>100</v>
      </c>
      <c r="G1026" s="538">
        <f>E1026/D1026*100</f>
        <v>163.362068965517</v>
      </c>
    </row>
    <row r="1027" s="516" customFormat="1" ht="15.75" spans="1:7">
      <c r="A1027" s="551" t="s">
        <v>912</v>
      </c>
      <c r="B1027" s="531"/>
      <c r="C1027" s="529">
        <v>0</v>
      </c>
      <c r="D1027" s="529">
        <v>0</v>
      </c>
      <c r="E1027" s="529">
        <v>0</v>
      </c>
      <c r="F1027" s="531"/>
      <c r="G1027" s="538"/>
    </row>
    <row r="1028" s="516" customFormat="1" ht="15.75" spans="1:7">
      <c r="A1028" s="551" t="s">
        <v>913</v>
      </c>
      <c r="B1028" s="531"/>
      <c r="C1028" s="529">
        <v>0</v>
      </c>
      <c r="D1028" s="529">
        <v>0</v>
      </c>
      <c r="E1028" s="529">
        <v>0</v>
      </c>
      <c r="F1028" s="531"/>
      <c r="G1028" s="538"/>
    </row>
    <row r="1029" s="516" customFormat="1" ht="15.75" spans="1:7">
      <c r="A1029" s="551" t="s">
        <v>914</v>
      </c>
      <c r="B1029" s="531"/>
      <c r="C1029" s="529">
        <v>0</v>
      </c>
      <c r="D1029" s="529">
        <v>0</v>
      </c>
      <c r="E1029" s="529">
        <v>0</v>
      </c>
      <c r="F1029" s="531"/>
      <c r="G1029" s="538"/>
    </row>
    <row r="1030" s="516" customFormat="1" ht="15.75" spans="1:7">
      <c r="A1030" s="551" t="s">
        <v>915</v>
      </c>
      <c r="B1030" s="531"/>
      <c r="C1030" s="529">
        <v>0</v>
      </c>
      <c r="D1030" s="529">
        <v>0</v>
      </c>
      <c r="E1030" s="529">
        <v>0</v>
      </c>
      <c r="F1030" s="531"/>
      <c r="G1030" s="538"/>
    </row>
    <row r="1031" s="516" customFormat="1" ht="15.75" spans="1:7">
      <c r="A1031" s="551" t="s">
        <v>916</v>
      </c>
      <c r="B1031" s="531"/>
      <c r="C1031" s="529">
        <v>379</v>
      </c>
      <c r="D1031" s="529">
        <v>232</v>
      </c>
      <c r="E1031" s="529">
        <v>379</v>
      </c>
      <c r="F1031" s="531">
        <f>ROUND(E1031/C1031*100,0)</f>
        <v>100</v>
      </c>
      <c r="G1031" s="538">
        <f>E1031/D1031*100</f>
        <v>163.362068965517</v>
      </c>
    </row>
    <row r="1032" s="516" customFormat="1" ht="15.75" spans="1:7">
      <c r="A1032" s="551" t="s">
        <v>93</v>
      </c>
      <c r="B1032" s="529">
        <f>B1033+B1043+B1049</f>
        <v>1303</v>
      </c>
      <c r="C1032" s="529">
        <f>C1033+C1043+C1049</f>
        <v>2545</v>
      </c>
      <c r="D1032" s="529">
        <v>4274</v>
      </c>
      <c r="E1032" s="529">
        <f>E1033+E1043+E1049</f>
        <v>2213</v>
      </c>
      <c r="F1032" s="531">
        <f>ROUND(E1032/C1032*100,0)</f>
        <v>87</v>
      </c>
      <c r="G1032" s="538">
        <f>E1032/D1032*100</f>
        <v>51.7781937295274</v>
      </c>
    </row>
    <row r="1033" s="516" customFormat="1" spans="1:7">
      <c r="A1033" s="551" t="s">
        <v>917</v>
      </c>
      <c r="B1033" s="531">
        <f>SUM(B1034:B1042)</f>
        <v>653</v>
      </c>
      <c r="C1033" s="531">
        <f>SUM(C1034:C1042)</f>
        <v>820</v>
      </c>
      <c r="D1033" s="531">
        <v>1533</v>
      </c>
      <c r="E1033" s="531">
        <f>SUM(E1034:E1042)</f>
        <v>819</v>
      </c>
      <c r="F1033" s="531">
        <f>ROUND(E1033/C1033*100,0)</f>
        <v>100</v>
      </c>
      <c r="G1033" s="538">
        <f>E1033/D1033*100</f>
        <v>53.4246575342466</v>
      </c>
    </row>
    <row r="1034" s="516" customFormat="1" ht="15.75" spans="1:7">
      <c r="A1034" s="551" t="s">
        <v>162</v>
      </c>
      <c r="B1034" s="531"/>
      <c r="C1034" s="529">
        <v>0</v>
      </c>
      <c r="D1034" s="529">
        <v>0</v>
      </c>
      <c r="E1034" s="529">
        <v>0</v>
      </c>
      <c r="F1034" s="531"/>
      <c r="G1034" s="538"/>
    </row>
    <row r="1035" s="516" customFormat="1" ht="15.75" spans="1:7">
      <c r="A1035" s="551" t="s">
        <v>163</v>
      </c>
      <c r="B1035" s="531"/>
      <c r="C1035" s="529">
        <v>0</v>
      </c>
      <c r="D1035" s="529">
        <v>0</v>
      </c>
      <c r="E1035" s="529">
        <v>0</v>
      </c>
      <c r="F1035" s="531"/>
      <c r="G1035" s="538"/>
    </row>
    <row r="1036" s="516" customFormat="1" ht="15.75" spans="1:7">
      <c r="A1036" s="551" t="s">
        <v>164</v>
      </c>
      <c r="B1036" s="531"/>
      <c r="C1036" s="529">
        <v>0</v>
      </c>
      <c r="D1036" s="529">
        <v>0</v>
      </c>
      <c r="E1036" s="529">
        <v>0</v>
      </c>
      <c r="F1036" s="531"/>
      <c r="G1036" s="538"/>
    </row>
    <row r="1037" s="516" customFormat="1" ht="15.75" spans="1:7">
      <c r="A1037" s="551" t="s">
        <v>918</v>
      </c>
      <c r="B1037" s="531"/>
      <c r="C1037" s="529">
        <v>0</v>
      </c>
      <c r="D1037" s="529">
        <v>0</v>
      </c>
      <c r="E1037" s="529">
        <v>0</v>
      </c>
      <c r="F1037" s="531"/>
      <c r="G1037" s="538"/>
    </row>
    <row r="1038" s="516" customFormat="1" ht="15.75" spans="1:7">
      <c r="A1038" s="551" t="s">
        <v>919</v>
      </c>
      <c r="B1038" s="531"/>
      <c r="C1038" s="529">
        <v>0</v>
      </c>
      <c r="D1038" s="529">
        <v>0</v>
      </c>
      <c r="E1038" s="529">
        <v>0</v>
      </c>
      <c r="F1038" s="531"/>
      <c r="G1038" s="538"/>
    </row>
    <row r="1039" s="516" customFormat="1" ht="15.75" spans="1:7">
      <c r="A1039" s="551" t="s">
        <v>920</v>
      </c>
      <c r="B1039" s="531"/>
      <c r="C1039" s="529">
        <v>0</v>
      </c>
      <c r="D1039" s="529">
        <v>0</v>
      </c>
      <c r="E1039" s="529">
        <v>0</v>
      </c>
      <c r="F1039" s="531"/>
      <c r="G1039" s="538"/>
    </row>
    <row r="1040" s="516" customFormat="1" ht="15.75" spans="1:7">
      <c r="A1040" s="551" t="s">
        <v>921</v>
      </c>
      <c r="B1040" s="531"/>
      <c r="C1040" s="529">
        <v>0</v>
      </c>
      <c r="D1040" s="529">
        <v>0</v>
      </c>
      <c r="E1040" s="529">
        <v>0</v>
      </c>
      <c r="F1040" s="531"/>
      <c r="G1040" s="538"/>
    </row>
    <row r="1041" s="516" customFormat="1" ht="15.75" spans="1:7">
      <c r="A1041" s="551" t="s">
        <v>171</v>
      </c>
      <c r="B1041" s="531"/>
      <c r="C1041" s="529">
        <v>0</v>
      </c>
      <c r="D1041" s="529">
        <v>0</v>
      </c>
      <c r="E1041" s="529">
        <v>0</v>
      </c>
      <c r="F1041" s="531"/>
      <c r="G1041" s="538"/>
    </row>
    <row r="1042" s="516" customFormat="1" ht="15.75" spans="1:7">
      <c r="A1042" s="551" t="s">
        <v>922</v>
      </c>
      <c r="B1042" s="531">
        <v>653</v>
      </c>
      <c r="C1042" s="529">
        <v>820</v>
      </c>
      <c r="D1042" s="529">
        <v>1533</v>
      </c>
      <c r="E1042" s="529">
        <v>819</v>
      </c>
      <c r="F1042" s="531">
        <f>ROUND(E1042/C1042*100,0)</f>
        <v>100</v>
      </c>
      <c r="G1042" s="538">
        <f>E1042/D1042*100</f>
        <v>53.4246575342466</v>
      </c>
    </row>
    <row r="1043" s="516" customFormat="1" spans="1:7">
      <c r="A1043" s="551" t="s">
        <v>923</v>
      </c>
      <c r="B1043" s="531">
        <f>SUM(B1044:B1048)</f>
        <v>300</v>
      </c>
      <c r="C1043" s="531">
        <f>SUM(C1044:C1048)</f>
        <v>782</v>
      </c>
      <c r="D1043" s="531">
        <v>608</v>
      </c>
      <c r="E1043" s="531">
        <f>SUM(E1044:E1048)</f>
        <v>451</v>
      </c>
      <c r="F1043" s="531">
        <f>ROUND(E1043/C1043*100,0)</f>
        <v>58</v>
      </c>
      <c r="G1043" s="538">
        <f>E1043/D1043*100</f>
        <v>74.1776315789474</v>
      </c>
    </row>
    <row r="1044" s="516" customFormat="1" ht="15.75" spans="1:7">
      <c r="A1044" s="551" t="s">
        <v>162</v>
      </c>
      <c r="B1044" s="531"/>
      <c r="C1044" s="529">
        <v>0</v>
      </c>
      <c r="D1044" s="529">
        <v>0</v>
      </c>
      <c r="E1044" s="529">
        <v>0</v>
      </c>
      <c r="F1044" s="531"/>
      <c r="G1044" s="538"/>
    </row>
    <row r="1045" s="516" customFormat="1" ht="15.75" spans="1:7">
      <c r="A1045" s="551" t="s">
        <v>163</v>
      </c>
      <c r="B1045" s="531"/>
      <c r="C1045" s="529">
        <v>0</v>
      </c>
      <c r="D1045" s="529">
        <v>0</v>
      </c>
      <c r="E1045" s="529">
        <v>0</v>
      </c>
      <c r="F1045" s="531"/>
      <c r="G1045" s="538"/>
    </row>
    <row r="1046" s="516" customFormat="1" ht="15.75" spans="1:7">
      <c r="A1046" s="551" t="s">
        <v>164</v>
      </c>
      <c r="B1046" s="531"/>
      <c r="C1046" s="529">
        <v>0</v>
      </c>
      <c r="D1046" s="529">
        <v>0</v>
      </c>
      <c r="E1046" s="529">
        <v>0</v>
      </c>
      <c r="F1046" s="531"/>
      <c r="G1046" s="538"/>
    </row>
    <row r="1047" s="516" customFormat="1" ht="15.75" spans="1:7">
      <c r="A1047" s="551" t="s">
        <v>924</v>
      </c>
      <c r="B1047" s="531"/>
      <c r="C1047" s="529">
        <v>0</v>
      </c>
      <c r="D1047" s="529">
        <v>0</v>
      </c>
      <c r="E1047" s="529">
        <v>0</v>
      </c>
      <c r="F1047" s="531"/>
      <c r="G1047" s="538"/>
    </row>
    <row r="1048" s="516" customFormat="1" ht="15.75" spans="1:7">
      <c r="A1048" s="551" t="s">
        <v>925</v>
      </c>
      <c r="B1048" s="531">
        <v>300</v>
      </c>
      <c r="C1048" s="529">
        <f>331+451</f>
        <v>782</v>
      </c>
      <c r="D1048" s="529">
        <v>608</v>
      </c>
      <c r="E1048" s="529">
        <v>451</v>
      </c>
      <c r="F1048" s="531">
        <f>ROUND(E1048/C1048*100,0)</f>
        <v>58</v>
      </c>
      <c r="G1048" s="538">
        <f>E1048/D1048*100</f>
        <v>74.1776315789474</v>
      </c>
    </row>
    <row r="1049" s="516" customFormat="1" spans="1:7">
      <c r="A1049" s="551" t="s">
        <v>926</v>
      </c>
      <c r="B1049" s="531">
        <f>SUM(B1050:B1051)</f>
        <v>350</v>
      </c>
      <c r="C1049" s="531">
        <f>SUM(C1050:C1051)</f>
        <v>943</v>
      </c>
      <c r="D1049" s="531">
        <v>2133</v>
      </c>
      <c r="E1049" s="531">
        <f>SUM(E1050:E1051)</f>
        <v>943</v>
      </c>
      <c r="F1049" s="531">
        <f>ROUND(E1049/C1049*100,0)</f>
        <v>100</v>
      </c>
      <c r="G1049" s="538">
        <f>E1049/D1049*100</f>
        <v>44.2100328176278</v>
      </c>
    </row>
    <row r="1050" s="516" customFormat="1" ht="15.75" spans="1:7">
      <c r="A1050" s="551" t="s">
        <v>927</v>
      </c>
      <c r="B1050" s="531"/>
      <c r="C1050" s="529">
        <v>0</v>
      </c>
      <c r="D1050" s="529">
        <v>0</v>
      </c>
      <c r="E1050" s="529">
        <v>0</v>
      </c>
      <c r="F1050" s="531"/>
      <c r="G1050" s="538"/>
    </row>
    <row r="1051" s="516" customFormat="1" ht="15.75" spans="1:7">
      <c r="A1051" s="551" t="s">
        <v>928</v>
      </c>
      <c r="B1051" s="531">
        <v>350</v>
      </c>
      <c r="C1051" s="529">
        <v>943</v>
      </c>
      <c r="D1051" s="529">
        <v>2133</v>
      </c>
      <c r="E1051" s="529">
        <v>943</v>
      </c>
      <c r="F1051" s="531">
        <f>ROUND(E1051/C1051*100,0)</f>
        <v>100</v>
      </c>
      <c r="G1051" s="538">
        <f>E1051/D1051*100</f>
        <v>44.2100328176278</v>
      </c>
    </row>
    <row r="1052" s="516" customFormat="1" ht="15.75" spans="1:7">
      <c r="A1052" s="551" t="s">
        <v>94</v>
      </c>
      <c r="B1052" s="529">
        <f>B1053+B1060+B1070+B1076+B1079</f>
        <v>329</v>
      </c>
      <c r="C1052" s="529">
        <f>C1053+C1060+C1070+C1076+C1079</f>
        <v>99</v>
      </c>
      <c r="D1052" s="529">
        <v>421</v>
      </c>
      <c r="E1052" s="529">
        <f>E1053+E1060+E1070+E1076+E1079</f>
        <v>99</v>
      </c>
      <c r="F1052" s="531">
        <f>ROUND(E1052/C1052*100,0)</f>
        <v>100</v>
      </c>
      <c r="G1052" s="538">
        <f>E1052/D1052*100</f>
        <v>23.5154394299287</v>
      </c>
    </row>
    <row r="1053" s="516" customFormat="1" spans="1:7">
      <c r="A1053" s="551" t="s">
        <v>929</v>
      </c>
      <c r="B1053" s="531">
        <f>SUM(B1054:B1059)</f>
        <v>90</v>
      </c>
      <c r="C1053" s="531">
        <f>SUM(C1054:C1059)</f>
        <v>79</v>
      </c>
      <c r="D1053" s="531">
        <v>107</v>
      </c>
      <c r="E1053" s="531">
        <f>SUM(E1054:E1059)</f>
        <v>79</v>
      </c>
      <c r="F1053" s="531">
        <f>ROUND(E1053/C1053*100,0)</f>
        <v>100</v>
      </c>
      <c r="G1053" s="538">
        <f>E1053/D1053*100</f>
        <v>73.8317757009346</v>
      </c>
    </row>
    <row r="1054" s="516" customFormat="1" ht="15.75" spans="1:7">
      <c r="A1054" s="551" t="s">
        <v>162</v>
      </c>
      <c r="B1054" s="531"/>
      <c r="C1054" s="529">
        <v>0</v>
      </c>
      <c r="D1054" s="529">
        <v>0</v>
      </c>
      <c r="E1054" s="529">
        <v>0</v>
      </c>
      <c r="F1054" s="531"/>
      <c r="G1054" s="538"/>
    </row>
    <row r="1055" s="516" customFormat="1" ht="15.75" spans="1:7">
      <c r="A1055" s="551" t="s">
        <v>163</v>
      </c>
      <c r="B1055" s="531">
        <v>90</v>
      </c>
      <c r="C1055" s="529">
        <v>79</v>
      </c>
      <c r="D1055" s="529">
        <v>107</v>
      </c>
      <c r="E1055" s="529">
        <v>79</v>
      </c>
      <c r="F1055" s="531">
        <f>ROUND(E1055/C1055*100,0)</f>
        <v>100</v>
      </c>
      <c r="G1055" s="538">
        <f>E1055/D1055*100</f>
        <v>73.8317757009346</v>
      </c>
    </row>
    <row r="1056" s="516" customFormat="1" ht="15.75" spans="1:7">
      <c r="A1056" s="551" t="s">
        <v>164</v>
      </c>
      <c r="B1056" s="531"/>
      <c r="C1056" s="529">
        <v>0</v>
      </c>
      <c r="D1056" s="529">
        <v>0</v>
      </c>
      <c r="E1056" s="529">
        <v>0</v>
      </c>
      <c r="F1056" s="531"/>
      <c r="G1056" s="538"/>
    </row>
    <row r="1057" s="516" customFormat="1" ht="15.75" spans="1:7">
      <c r="A1057" s="551" t="s">
        <v>930</v>
      </c>
      <c r="B1057" s="531"/>
      <c r="C1057" s="529">
        <v>0</v>
      </c>
      <c r="D1057" s="529">
        <v>0</v>
      </c>
      <c r="E1057" s="529">
        <v>0</v>
      </c>
      <c r="F1057" s="531"/>
      <c r="G1057" s="538"/>
    </row>
    <row r="1058" s="516" customFormat="1" ht="15.75" spans="1:7">
      <c r="A1058" s="551" t="s">
        <v>171</v>
      </c>
      <c r="B1058" s="531"/>
      <c r="C1058" s="529">
        <v>0</v>
      </c>
      <c r="D1058" s="529">
        <v>0</v>
      </c>
      <c r="E1058" s="529">
        <v>0</v>
      </c>
      <c r="F1058" s="531"/>
      <c r="G1058" s="538"/>
    </row>
    <row r="1059" s="516" customFormat="1" ht="15.75" spans="1:7">
      <c r="A1059" s="551" t="s">
        <v>931</v>
      </c>
      <c r="B1059" s="531"/>
      <c r="C1059" s="529">
        <v>0</v>
      </c>
      <c r="D1059" s="529">
        <v>0</v>
      </c>
      <c r="E1059" s="529">
        <v>0</v>
      </c>
      <c r="F1059" s="531"/>
      <c r="G1059" s="538"/>
    </row>
    <row r="1060" s="516" customFormat="1" spans="1:7">
      <c r="A1060" s="551" t="s">
        <v>932</v>
      </c>
      <c r="B1060" s="531">
        <f>SUM(B1061:B1069)</f>
        <v>0</v>
      </c>
      <c r="C1060" s="531">
        <f>SUM(C1061:C1069)</f>
        <v>0</v>
      </c>
      <c r="D1060" s="531">
        <v>30</v>
      </c>
      <c r="E1060" s="531">
        <f>SUM(E1061:E1069)</f>
        <v>0</v>
      </c>
      <c r="F1060" s="531"/>
      <c r="G1060" s="538">
        <f>E1060/D1060*100</f>
        <v>0</v>
      </c>
    </row>
    <row r="1061" s="516" customFormat="1" ht="15.75" spans="1:7">
      <c r="A1061" s="551" t="s">
        <v>933</v>
      </c>
      <c r="B1061" s="531"/>
      <c r="C1061" s="529">
        <v>0</v>
      </c>
      <c r="D1061" s="529">
        <v>0</v>
      </c>
      <c r="E1061" s="529">
        <v>0</v>
      </c>
      <c r="F1061" s="531"/>
      <c r="G1061" s="538"/>
    </row>
    <row r="1062" s="516" customFormat="1" ht="15.75" spans="1:7">
      <c r="A1062" s="551" t="s">
        <v>934</v>
      </c>
      <c r="B1062" s="531"/>
      <c r="C1062" s="529">
        <v>0</v>
      </c>
      <c r="D1062" s="529">
        <v>0</v>
      </c>
      <c r="E1062" s="529">
        <v>0</v>
      </c>
      <c r="F1062" s="531"/>
      <c r="G1062" s="538"/>
    </row>
    <row r="1063" s="516" customFormat="1" ht="15.75" spans="1:7">
      <c r="A1063" s="551" t="s">
        <v>935</v>
      </c>
      <c r="B1063" s="531"/>
      <c r="C1063" s="529">
        <v>0</v>
      </c>
      <c r="D1063" s="529">
        <v>0</v>
      </c>
      <c r="E1063" s="529">
        <v>0</v>
      </c>
      <c r="F1063" s="531"/>
      <c r="G1063" s="538"/>
    </row>
    <row r="1064" s="516" customFormat="1" ht="15.75" spans="1:7">
      <c r="A1064" s="551" t="s">
        <v>936</v>
      </c>
      <c r="B1064" s="531"/>
      <c r="C1064" s="529">
        <v>0</v>
      </c>
      <c r="D1064" s="529">
        <v>0</v>
      </c>
      <c r="E1064" s="529">
        <v>0</v>
      </c>
      <c r="F1064" s="531"/>
      <c r="G1064" s="538"/>
    </row>
    <row r="1065" s="516" customFormat="1" ht="15.75" spans="1:7">
      <c r="A1065" s="551" t="s">
        <v>937</v>
      </c>
      <c r="B1065" s="531"/>
      <c r="C1065" s="529">
        <v>0</v>
      </c>
      <c r="D1065" s="529">
        <v>0</v>
      </c>
      <c r="E1065" s="529">
        <v>0</v>
      </c>
      <c r="F1065" s="531"/>
      <c r="G1065" s="538"/>
    </row>
    <row r="1066" s="516" customFormat="1" ht="15.75" spans="1:7">
      <c r="A1066" s="551" t="s">
        <v>938</v>
      </c>
      <c r="B1066" s="531"/>
      <c r="C1066" s="529">
        <v>0</v>
      </c>
      <c r="D1066" s="529">
        <v>0</v>
      </c>
      <c r="E1066" s="529">
        <v>0</v>
      </c>
      <c r="F1066" s="531"/>
      <c r="G1066" s="538"/>
    </row>
    <row r="1067" s="516" customFormat="1" ht="15.75" spans="1:7">
      <c r="A1067" s="551" t="s">
        <v>939</v>
      </c>
      <c r="B1067" s="531"/>
      <c r="C1067" s="529">
        <v>0</v>
      </c>
      <c r="D1067" s="529">
        <v>0</v>
      </c>
      <c r="E1067" s="529">
        <v>0</v>
      </c>
      <c r="F1067" s="531"/>
      <c r="G1067" s="538"/>
    </row>
    <row r="1068" s="516" customFormat="1" ht="15.75" spans="1:7">
      <c r="A1068" s="551" t="s">
        <v>940</v>
      </c>
      <c r="B1068" s="531"/>
      <c r="C1068" s="529">
        <v>0</v>
      </c>
      <c r="D1068" s="529">
        <v>0</v>
      </c>
      <c r="E1068" s="529">
        <v>0</v>
      </c>
      <c r="F1068" s="531"/>
      <c r="G1068" s="538"/>
    </row>
    <row r="1069" s="516" customFormat="1" ht="15.75" spans="1:7">
      <c r="A1069" s="551" t="s">
        <v>941</v>
      </c>
      <c r="B1069" s="531"/>
      <c r="C1069" s="529"/>
      <c r="D1069" s="529">
        <v>30</v>
      </c>
      <c r="E1069" s="529"/>
      <c r="F1069" s="531"/>
      <c r="G1069" s="538">
        <f>E1069/D1069*100</f>
        <v>0</v>
      </c>
    </row>
    <row r="1070" s="516" customFormat="1" spans="1:7">
      <c r="A1070" s="551" t="s">
        <v>942</v>
      </c>
      <c r="B1070" s="531">
        <f>SUM(B1071:B1075)</f>
        <v>0</v>
      </c>
      <c r="C1070" s="531">
        <f>SUM(C1071:C1075)</f>
        <v>0</v>
      </c>
      <c r="D1070" s="531">
        <v>40</v>
      </c>
      <c r="E1070" s="531">
        <f>SUM(E1071:E1075)</f>
        <v>0</v>
      </c>
      <c r="F1070" s="531"/>
      <c r="G1070" s="538">
        <f>E1070/D1070*100</f>
        <v>0</v>
      </c>
    </row>
    <row r="1071" s="516" customFormat="1" ht="15.75" spans="1:7">
      <c r="A1071" s="551" t="s">
        <v>943</v>
      </c>
      <c r="B1071" s="531"/>
      <c r="C1071" s="529">
        <v>0</v>
      </c>
      <c r="D1071" s="529">
        <v>0</v>
      </c>
      <c r="E1071" s="529">
        <v>0</v>
      </c>
      <c r="F1071" s="531"/>
      <c r="G1071" s="538"/>
    </row>
    <row r="1072" s="516" customFormat="1" ht="15.75" spans="1:7">
      <c r="A1072" s="516" t="s">
        <v>944</v>
      </c>
      <c r="B1072" s="531"/>
      <c r="C1072" s="529">
        <v>0</v>
      </c>
      <c r="D1072" s="529">
        <v>0</v>
      </c>
      <c r="E1072" s="529">
        <v>0</v>
      </c>
      <c r="F1072" s="531"/>
      <c r="G1072" s="538"/>
    </row>
    <row r="1073" s="516" customFormat="1" ht="15.75" spans="1:7">
      <c r="A1073" s="551" t="s">
        <v>945</v>
      </c>
      <c r="B1073" s="531"/>
      <c r="C1073" s="529">
        <v>0</v>
      </c>
      <c r="D1073" s="529">
        <v>0</v>
      </c>
      <c r="E1073" s="529">
        <v>0</v>
      </c>
      <c r="F1073" s="531"/>
      <c r="G1073" s="538"/>
    </row>
    <row r="1074" s="516" customFormat="1" ht="15.75" spans="1:7">
      <c r="A1074" s="551" t="s">
        <v>946</v>
      </c>
      <c r="B1074" s="531"/>
      <c r="C1074" s="529">
        <v>0</v>
      </c>
      <c r="D1074" s="529">
        <v>0</v>
      </c>
      <c r="E1074" s="529">
        <v>0</v>
      </c>
      <c r="F1074" s="531"/>
      <c r="G1074" s="538"/>
    </row>
    <row r="1075" s="516" customFormat="1" ht="15.75" spans="1:7">
      <c r="A1075" s="551" t="s">
        <v>947</v>
      </c>
      <c r="B1075" s="531"/>
      <c r="C1075" s="529"/>
      <c r="D1075" s="529">
        <v>40</v>
      </c>
      <c r="E1075" s="529"/>
      <c r="F1075" s="531"/>
      <c r="G1075" s="538">
        <f>E1075/D1075*100</f>
        <v>0</v>
      </c>
    </row>
    <row r="1076" s="516" customFormat="1" ht="15.75" spans="1:7">
      <c r="A1076" s="551" t="s">
        <v>948</v>
      </c>
      <c r="B1076" s="531">
        <v>0</v>
      </c>
      <c r="C1076" s="529">
        <v>0</v>
      </c>
      <c r="D1076" s="529">
        <v>0</v>
      </c>
      <c r="E1076" s="529">
        <v>0</v>
      </c>
      <c r="F1076" s="531"/>
      <c r="G1076" s="538"/>
    </row>
    <row r="1077" s="516" customFormat="1" ht="15.75" spans="1:7">
      <c r="A1077" s="551" t="s">
        <v>949</v>
      </c>
      <c r="B1077" s="531"/>
      <c r="C1077" s="529">
        <v>0</v>
      </c>
      <c r="D1077" s="529">
        <v>0</v>
      </c>
      <c r="E1077" s="529">
        <v>0</v>
      </c>
      <c r="F1077" s="531"/>
      <c r="G1077" s="538"/>
    </row>
    <row r="1078" s="516" customFormat="1" ht="15.75" spans="1:7">
      <c r="A1078" s="551" t="s">
        <v>950</v>
      </c>
      <c r="B1078" s="531"/>
      <c r="C1078" s="529">
        <v>0</v>
      </c>
      <c r="D1078" s="529">
        <v>0</v>
      </c>
      <c r="E1078" s="529">
        <v>0</v>
      </c>
      <c r="F1078" s="531"/>
      <c r="G1078" s="538"/>
    </row>
    <row r="1079" s="516" customFormat="1" spans="1:7">
      <c r="A1079" s="551" t="s">
        <v>951</v>
      </c>
      <c r="B1079" s="531">
        <f>SUM(B1080:B1081)</f>
        <v>239</v>
      </c>
      <c r="C1079" s="531">
        <f>SUM(C1080:C1081)</f>
        <v>20</v>
      </c>
      <c r="D1079" s="531">
        <v>244</v>
      </c>
      <c r="E1079" s="531">
        <f>SUM(E1080:E1081)</f>
        <v>20</v>
      </c>
      <c r="F1079" s="531">
        <f>ROUND(E1079/C1079*100,0)</f>
        <v>100</v>
      </c>
      <c r="G1079" s="538">
        <f>E1079/D1079*100</f>
        <v>8.19672131147541</v>
      </c>
    </row>
    <row r="1080" s="516" customFormat="1" ht="15.75" spans="1:7">
      <c r="A1080" s="551" t="s">
        <v>952</v>
      </c>
      <c r="B1080" s="531"/>
      <c r="C1080" s="529">
        <v>0</v>
      </c>
      <c r="D1080" s="529">
        <v>0</v>
      </c>
      <c r="E1080" s="529">
        <v>0</v>
      </c>
      <c r="F1080" s="531"/>
      <c r="G1080" s="538"/>
    </row>
    <row r="1081" s="516" customFormat="1" ht="15.75" spans="1:7">
      <c r="A1081" s="551" t="s">
        <v>953</v>
      </c>
      <c r="B1081" s="531">
        <v>239</v>
      </c>
      <c r="C1081" s="529">
        <v>20</v>
      </c>
      <c r="D1081" s="529">
        <v>244</v>
      </c>
      <c r="E1081" s="529">
        <v>20</v>
      </c>
      <c r="F1081" s="531">
        <f>ROUND(E1081/C1081*100,0)</f>
        <v>100</v>
      </c>
      <c r="G1081" s="538">
        <f>E1081/D1081*100</f>
        <v>8.19672131147541</v>
      </c>
    </row>
    <row r="1082" s="516" customFormat="1" ht="15.75" spans="1:7">
      <c r="A1082" s="551" t="s">
        <v>95</v>
      </c>
      <c r="B1082" s="531">
        <v>0</v>
      </c>
      <c r="C1082" s="529">
        <f>SUM(C1083:C1091)</f>
        <v>0</v>
      </c>
      <c r="D1082" s="529">
        <v>0</v>
      </c>
      <c r="E1082" s="529">
        <f>SUM(E1083:E1091)</f>
        <v>0</v>
      </c>
      <c r="F1082" s="531"/>
      <c r="G1082" s="538"/>
    </row>
    <row r="1083" s="516" customFormat="1" ht="15.75" spans="1:7">
      <c r="A1083" s="551" t="s">
        <v>954</v>
      </c>
      <c r="B1083" s="531"/>
      <c r="C1083" s="529"/>
      <c r="D1083" s="529"/>
      <c r="E1083" s="529"/>
      <c r="F1083" s="531"/>
      <c r="G1083" s="538"/>
    </row>
    <row r="1084" s="516" customFormat="1" ht="15.75" spans="1:7">
      <c r="A1084" s="551" t="s">
        <v>955</v>
      </c>
      <c r="B1084" s="531"/>
      <c r="C1084" s="529"/>
      <c r="D1084" s="529"/>
      <c r="E1084" s="529"/>
      <c r="F1084" s="531"/>
      <c r="G1084" s="538"/>
    </row>
    <row r="1085" s="516" customFormat="1" ht="15.75" spans="1:7">
      <c r="A1085" s="551" t="s">
        <v>956</v>
      </c>
      <c r="B1085" s="531"/>
      <c r="C1085" s="529"/>
      <c r="D1085" s="529"/>
      <c r="E1085" s="529"/>
      <c r="F1085" s="531"/>
      <c r="G1085" s="538"/>
    </row>
    <row r="1086" s="516" customFormat="1" ht="15.75" spans="1:7">
      <c r="A1086" s="551" t="s">
        <v>957</v>
      </c>
      <c r="B1086" s="531"/>
      <c r="C1086" s="529"/>
      <c r="D1086" s="529"/>
      <c r="E1086" s="529"/>
      <c r="F1086" s="531"/>
      <c r="G1086" s="538"/>
    </row>
    <row r="1087" s="516" customFormat="1" ht="15.75" spans="1:7">
      <c r="A1087" s="551" t="s">
        <v>958</v>
      </c>
      <c r="B1087" s="531"/>
      <c r="C1087" s="529"/>
      <c r="D1087" s="529"/>
      <c r="E1087" s="529"/>
      <c r="F1087" s="531"/>
      <c r="G1087" s="538"/>
    </row>
    <row r="1088" s="516" customFormat="1" ht="15.75" spans="1:7">
      <c r="A1088" s="551" t="s">
        <v>739</v>
      </c>
      <c r="B1088" s="531"/>
      <c r="C1088" s="529"/>
      <c r="D1088" s="529"/>
      <c r="E1088" s="529"/>
      <c r="F1088" s="531"/>
      <c r="G1088" s="538"/>
    </row>
    <row r="1089" s="516" customFormat="1" ht="15.75" spans="1:7">
      <c r="A1089" s="551" t="s">
        <v>959</v>
      </c>
      <c r="B1089" s="531"/>
      <c r="C1089" s="529"/>
      <c r="D1089" s="529"/>
      <c r="E1089" s="529"/>
      <c r="F1089" s="531"/>
      <c r="G1089" s="538"/>
    </row>
    <row r="1090" s="516" customFormat="1" ht="15.75" spans="1:7">
      <c r="A1090" s="551" t="s">
        <v>960</v>
      </c>
      <c r="B1090" s="531"/>
      <c r="C1090" s="529"/>
      <c r="D1090" s="529"/>
      <c r="E1090" s="529"/>
      <c r="F1090" s="531"/>
      <c r="G1090" s="538"/>
    </row>
    <row r="1091" s="516" customFormat="1" ht="15.75" spans="1:7">
      <c r="A1091" s="551" t="s">
        <v>961</v>
      </c>
      <c r="B1091" s="531"/>
      <c r="C1091" s="529"/>
      <c r="D1091" s="529"/>
      <c r="E1091" s="529"/>
      <c r="F1091" s="531"/>
      <c r="G1091" s="538"/>
    </row>
    <row r="1092" s="516" customFormat="1" ht="15.75" spans="1:7">
      <c r="A1092" s="551" t="s">
        <v>96</v>
      </c>
      <c r="B1092" s="529">
        <f>B1093+B1120+B1135</f>
        <v>1200</v>
      </c>
      <c r="C1092" s="529">
        <f>C1093+C1120+C1135</f>
        <v>362</v>
      </c>
      <c r="D1092" s="529">
        <v>385</v>
      </c>
      <c r="E1092" s="529">
        <f>E1093+E1120+E1135</f>
        <v>362</v>
      </c>
      <c r="F1092" s="531">
        <f>ROUND(E1092/C1092*100,0)</f>
        <v>100</v>
      </c>
      <c r="G1092" s="538">
        <f>E1092/D1092*100</f>
        <v>94.025974025974</v>
      </c>
    </row>
    <row r="1093" s="516" customFormat="1" spans="1:7">
      <c r="A1093" s="551" t="s">
        <v>962</v>
      </c>
      <c r="B1093" s="531">
        <f>SUM(B1094:B1119)</f>
        <v>1200</v>
      </c>
      <c r="C1093" s="531">
        <f>SUM(C1094:C1119)</f>
        <v>362</v>
      </c>
      <c r="D1093" s="531">
        <v>385</v>
      </c>
      <c r="E1093" s="531">
        <f>SUM(E1094:E1119)</f>
        <v>362</v>
      </c>
      <c r="F1093" s="531">
        <f>ROUND(E1093/C1093*100,0)</f>
        <v>100</v>
      </c>
      <c r="G1093" s="538">
        <f>E1093/D1093*100</f>
        <v>94.025974025974</v>
      </c>
    </row>
    <row r="1094" s="516" customFormat="1" ht="15.75" spans="1:7">
      <c r="A1094" s="551" t="s">
        <v>162</v>
      </c>
      <c r="B1094" s="531">
        <v>27</v>
      </c>
      <c r="C1094" s="529">
        <v>24</v>
      </c>
      <c r="D1094" s="529">
        <v>1</v>
      </c>
      <c r="E1094" s="529">
        <v>24</v>
      </c>
      <c r="F1094" s="531">
        <f>ROUND(E1094/C1094*100,0)</f>
        <v>100</v>
      </c>
      <c r="G1094" s="538">
        <f>E1094/D1094*100</f>
        <v>2400</v>
      </c>
    </row>
    <row r="1095" s="516" customFormat="1" ht="15.75" spans="1:7">
      <c r="A1095" s="551" t="s">
        <v>163</v>
      </c>
      <c r="B1095" s="531">
        <v>60</v>
      </c>
      <c r="C1095" s="529">
        <v>38</v>
      </c>
      <c r="D1095" s="529">
        <v>33</v>
      </c>
      <c r="E1095" s="529">
        <v>38</v>
      </c>
      <c r="F1095" s="531">
        <f>ROUND(E1095/C1095*100,0)</f>
        <v>100</v>
      </c>
      <c r="G1095" s="538">
        <f>E1095/D1095*100</f>
        <v>115.151515151515</v>
      </c>
    </row>
    <row r="1096" s="516" customFormat="1" ht="15.75" spans="1:7">
      <c r="A1096" s="551" t="s">
        <v>164</v>
      </c>
      <c r="B1096" s="531"/>
      <c r="C1096" s="529">
        <v>0</v>
      </c>
      <c r="D1096" s="529">
        <v>0</v>
      </c>
      <c r="E1096" s="529">
        <v>0</v>
      </c>
      <c r="F1096" s="531"/>
      <c r="G1096" s="538"/>
    </row>
    <row r="1097" s="516" customFormat="1" ht="15.75" spans="1:7">
      <c r="A1097" s="551" t="s">
        <v>963</v>
      </c>
      <c r="B1097" s="531">
        <v>717</v>
      </c>
      <c r="C1097" s="529">
        <v>74</v>
      </c>
      <c r="D1097" s="529">
        <v>241</v>
      </c>
      <c r="E1097" s="529">
        <v>74</v>
      </c>
      <c r="F1097" s="531">
        <f>ROUND(E1097/C1097*100,0)</f>
        <v>100</v>
      </c>
      <c r="G1097" s="538">
        <f>E1097/D1097*100</f>
        <v>30.7053941908714</v>
      </c>
    </row>
    <row r="1098" s="516" customFormat="1" ht="15.75" spans="1:7">
      <c r="A1098" s="551" t="s">
        <v>964</v>
      </c>
      <c r="B1098" s="531">
        <v>225</v>
      </c>
      <c r="C1098" s="529">
        <v>186</v>
      </c>
      <c r="D1098" s="529">
        <v>58</v>
      </c>
      <c r="E1098" s="529">
        <v>186</v>
      </c>
      <c r="F1098" s="531">
        <f>ROUND(E1098/C1098*100,0)</f>
        <v>100</v>
      </c>
      <c r="G1098" s="538">
        <f>E1098/D1098*100</f>
        <v>320.689655172414</v>
      </c>
    </row>
    <row r="1099" s="516" customFormat="1" ht="15.75" spans="1:7">
      <c r="A1099" s="551" t="s">
        <v>965</v>
      </c>
      <c r="B1099" s="531"/>
      <c r="C1099" s="529">
        <v>0</v>
      </c>
      <c r="D1099" s="529">
        <v>0</v>
      </c>
      <c r="E1099" s="529">
        <v>0</v>
      </c>
      <c r="F1099" s="531"/>
      <c r="G1099" s="538"/>
    </row>
    <row r="1100" s="516" customFormat="1" ht="15.75" spans="1:7">
      <c r="A1100" s="551" t="s">
        <v>966</v>
      </c>
      <c r="B1100" s="531"/>
      <c r="C1100" s="529">
        <v>0</v>
      </c>
      <c r="D1100" s="529">
        <v>0</v>
      </c>
      <c r="E1100" s="529">
        <v>0</v>
      </c>
      <c r="F1100" s="531"/>
      <c r="G1100" s="538"/>
    </row>
    <row r="1101" s="516" customFormat="1" ht="15.75" spans="1:7">
      <c r="A1101" s="551" t="s">
        <v>967</v>
      </c>
      <c r="B1101" s="531">
        <v>71</v>
      </c>
      <c r="C1101" s="529">
        <v>12</v>
      </c>
      <c r="D1101" s="529">
        <v>19</v>
      </c>
      <c r="E1101" s="529">
        <v>12</v>
      </c>
      <c r="F1101" s="531">
        <f>ROUND(E1101/C1101*100,0)</f>
        <v>100</v>
      </c>
      <c r="G1101" s="538">
        <f>E1101/D1101*100</f>
        <v>63.1578947368421</v>
      </c>
    </row>
    <row r="1102" s="516" customFormat="1" ht="15.75" spans="1:7">
      <c r="A1102" s="551" t="s">
        <v>968</v>
      </c>
      <c r="B1102" s="531"/>
      <c r="C1102" s="529">
        <v>0</v>
      </c>
      <c r="D1102" s="529">
        <v>20</v>
      </c>
      <c r="E1102" s="529">
        <v>0</v>
      </c>
      <c r="F1102" s="531"/>
      <c r="G1102" s="538">
        <f>E1102/D1102*100</f>
        <v>0</v>
      </c>
    </row>
    <row r="1103" s="516" customFormat="1" ht="15.75" spans="1:7">
      <c r="A1103" s="551" t="s">
        <v>969</v>
      </c>
      <c r="B1103" s="531"/>
      <c r="C1103" s="529">
        <v>0</v>
      </c>
      <c r="D1103" s="529">
        <v>0</v>
      </c>
      <c r="E1103" s="529">
        <v>0</v>
      </c>
      <c r="F1103" s="531"/>
      <c r="G1103" s="538"/>
    </row>
    <row r="1104" s="516" customFormat="1" ht="15.75" spans="1:7">
      <c r="A1104" s="551" t="s">
        <v>970</v>
      </c>
      <c r="B1104" s="531"/>
      <c r="C1104" s="529">
        <v>0</v>
      </c>
      <c r="D1104" s="529">
        <v>0</v>
      </c>
      <c r="E1104" s="529">
        <v>0</v>
      </c>
      <c r="F1104" s="531"/>
      <c r="G1104" s="538"/>
    </row>
    <row r="1105" s="516" customFormat="1" ht="15.75" spans="1:7">
      <c r="A1105" s="551" t="s">
        <v>971</v>
      </c>
      <c r="B1105" s="531"/>
      <c r="C1105" s="529">
        <v>0</v>
      </c>
      <c r="D1105" s="529">
        <v>0</v>
      </c>
      <c r="E1105" s="529">
        <v>0</v>
      </c>
      <c r="F1105" s="531"/>
      <c r="G1105" s="538"/>
    </row>
    <row r="1106" s="516" customFormat="1" ht="15.75" spans="1:7">
      <c r="A1106" s="551" t="s">
        <v>972</v>
      </c>
      <c r="B1106" s="531"/>
      <c r="C1106" s="529">
        <v>0</v>
      </c>
      <c r="D1106" s="529">
        <v>0</v>
      </c>
      <c r="E1106" s="529">
        <v>0</v>
      </c>
      <c r="F1106" s="531"/>
      <c r="G1106" s="538"/>
    </row>
    <row r="1107" s="516" customFormat="1" ht="15.75" spans="1:7">
      <c r="A1107" s="551" t="s">
        <v>973</v>
      </c>
      <c r="B1107" s="531"/>
      <c r="C1107" s="529">
        <v>0</v>
      </c>
      <c r="D1107" s="529">
        <v>0</v>
      </c>
      <c r="E1107" s="529">
        <v>0</v>
      </c>
      <c r="F1107" s="531"/>
      <c r="G1107" s="538"/>
    </row>
    <row r="1108" s="516" customFormat="1" ht="15.75" spans="1:7">
      <c r="A1108" s="551" t="s">
        <v>974</v>
      </c>
      <c r="B1108" s="531"/>
      <c r="C1108" s="529">
        <v>0</v>
      </c>
      <c r="D1108" s="529">
        <v>0</v>
      </c>
      <c r="E1108" s="529">
        <v>0</v>
      </c>
      <c r="F1108" s="531"/>
      <c r="G1108" s="538"/>
    </row>
    <row r="1109" s="516" customFormat="1" ht="15.75" spans="1:7">
      <c r="A1109" s="551" t="s">
        <v>975</v>
      </c>
      <c r="B1109" s="531"/>
      <c r="C1109" s="529">
        <v>0</v>
      </c>
      <c r="D1109" s="529">
        <v>0</v>
      </c>
      <c r="E1109" s="529">
        <v>0</v>
      </c>
      <c r="F1109" s="531"/>
      <c r="G1109" s="538"/>
    </row>
    <row r="1110" s="516" customFormat="1" ht="15.75" spans="1:7">
      <c r="A1110" s="551" t="s">
        <v>976</v>
      </c>
      <c r="B1110" s="531"/>
      <c r="C1110" s="529">
        <v>0</v>
      </c>
      <c r="D1110" s="529">
        <v>0</v>
      </c>
      <c r="E1110" s="529">
        <v>0</v>
      </c>
      <c r="F1110" s="531"/>
      <c r="G1110" s="538"/>
    </row>
    <row r="1111" s="516" customFormat="1" ht="15.75" spans="1:7">
      <c r="A1111" s="551" t="s">
        <v>977</v>
      </c>
      <c r="B1111" s="531"/>
      <c r="C1111" s="529">
        <v>0</v>
      </c>
      <c r="D1111" s="529">
        <v>0</v>
      </c>
      <c r="E1111" s="529">
        <v>0</v>
      </c>
      <c r="F1111" s="531"/>
      <c r="G1111" s="538"/>
    </row>
    <row r="1112" s="516" customFormat="1" ht="15.75" spans="1:7">
      <c r="A1112" s="551" t="s">
        <v>978</v>
      </c>
      <c r="B1112" s="531"/>
      <c r="C1112" s="529">
        <v>0</v>
      </c>
      <c r="D1112" s="529">
        <v>0</v>
      </c>
      <c r="E1112" s="529">
        <v>0</v>
      </c>
      <c r="F1112" s="531"/>
      <c r="G1112" s="538"/>
    </row>
    <row r="1113" s="516" customFormat="1" ht="15.75" spans="1:7">
      <c r="A1113" s="551" t="s">
        <v>979</v>
      </c>
      <c r="B1113" s="531"/>
      <c r="C1113" s="529">
        <v>0</v>
      </c>
      <c r="D1113" s="529">
        <v>0</v>
      </c>
      <c r="E1113" s="529">
        <v>0</v>
      </c>
      <c r="F1113" s="531"/>
      <c r="G1113" s="538"/>
    </row>
    <row r="1114" s="516" customFormat="1" ht="15.75" spans="1:7">
      <c r="A1114" s="551" t="s">
        <v>980</v>
      </c>
      <c r="B1114" s="531"/>
      <c r="C1114" s="529">
        <v>0</v>
      </c>
      <c r="D1114" s="529">
        <v>0</v>
      </c>
      <c r="E1114" s="529">
        <v>0</v>
      </c>
      <c r="F1114" s="531"/>
      <c r="G1114" s="538"/>
    </row>
    <row r="1115" s="516" customFormat="1" ht="15.75" spans="1:7">
      <c r="A1115" s="551" t="s">
        <v>981</v>
      </c>
      <c r="B1115" s="531"/>
      <c r="C1115" s="529">
        <v>0</v>
      </c>
      <c r="D1115" s="529">
        <v>0</v>
      </c>
      <c r="E1115" s="529">
        <v>0</v>
      </c>
      <c r="F1115" s="531"/>
      <c r="G1115" s="538"/>
    </row>
    <row r="1116" s="516" customFormat="1" ht="15.75" spans="1:7">
      <c r="A1116" s="551" t="s">
        <v>982</v>
      </c>
      <c r="B1116" s="531"/>
      <c r="C1116" s="529">
        <v>0</v>
      </c>
      <c r="D1116" s="529">
        <v>0</v>
      </c>
      <c r="E1116" s="529">
        <v>0</v>
      </c>
      <c r="F1116" s="531"/>
      <c r="G1116" s="538"/>
    </row>
    <row r="1117" s="516" customFormat="1" ht="15.75" spans="1:7">
      <c r="A1117" s="551" t="s">
        <v>983</v>
      </c>
      <c r="B1117" s="531"/>
      <c r="C1117" s="529">
        <v>0</v>
      </c>
      <c r="D1117" s="529">
        <v>0</v>
      </c>
      <c r="E1117" s="529">
        <v>0</v>
      </c>
      <c r="F1117" s="531"/>
      <c r="G1117" s="538"/>
    </row>
    <row r="1118" s="516" customFormat="1" ht="15.75" spans="1:7">
      <c r="A1118" s="551" t="s">
        <v>171</v>
      </c>
      <c r="B1118" s="531">
        <v>36</v>
      </c>
      <c r="C1118" s="529">
        <v>28</v>
      </c>
      <c r="D1118" s="529">
        <v>13</v>
      </c>
      <c r="E1118" s="529">
        <v>28</v>
      </c>
      <c r="F1118" s="531">
        <f>ROUND(E1118/C1118*100,0)</f>
        <v>100</v>
      </c>
      <c r="G1118" s="538">
        <f>E1118/D1118*100</f>
        <v>215.384615384615</v>
      </c>
    </row>
    <row r="1119" s="516" customFormat="1" ht="15" customHeight="1" spans="1:7">
      <c r="A1119" s="551" t="s">
        <v>984</v>
      </c>
      <c r="B1119" s="531">
        <v>64</v>
      </c>
      <c r="C1119" s="529"/>
      <c r="D1119" s="529"/>
      <c r="E1119" s="529"/>
      <c r="F1119" s="531"/>
      <c r="G1119" s="538"/>
    </row>
    <row r="1120" s="516" customFormat="1" spans="1:7">
      <c r="A1120" s="551" t="s">
        <v>985</v>
      </c>
      <c r="B1120" s="531">
        <f>SUM(B1121:B1134)</f>
        <v>0</v>
      </c>
      <c r="C1120" s="531">
        <f>SUM(C1121:C1134)</f>
        <v>0</v>
      </c>
      <c r="D1120" s="531">
        <v>0</v>
      </c>
      <c r="E1120" s="531">
        <f>SUM(E1121:E1134)</f>
        <v>0</v>
      </c>
      <c r="F1120" s="531"/>
      <c r="G1120" s="538"/>
    </row>
    <row r="1121" s="516" customFormat="1" ht="15.75" spans="1:7">
      <c r="A1121" s="551" t="s">
        <v>162</v>
      </c>
      <c r="B1121" s="531"/>
      <c r="C1121" s="529">
        <v>0</v>
      </c>
      <c r="D1121" s="529">
        <v>0</v>
      </c>
      <c r="E1121" s="529">
        <v>0</v>
      </c>
      <c r="F1121" s="531"/>
      <c r="G1121" s="538"/>
    </row>
    <row r="1122" s="516" customFormat="1" ht="15.75" spans="1:7">
      <c r="A1122" s="551" t="s">
        <v>163</v>
      </c>
      <c r="B1122" s="531"/>
      <c r="C1122" s="529">
        <v>0</v>
      </c>
      <c r="D1122" s="529">
        <v>0</v>
      </c>
      <c r="E1122" s="529">
        <v>0</v>
      </c>
      <c r="F1122" s="531"/>
      <c r="G1122" s="538"/>
    </row>
    <row r="1123" s="516" customFormat="1" ht="15.75" spans="1:7">
      <c r="A1123" s="551" t="s">
        <v>164</v>
      </c>
      <c r="B1123" s="531"/>
      <c r="C1123" s="529">
        <v>0</v>
      </c>
      <c r="D1123" s="529">
        <v>0</v>
      </c>
      <c r="E1123" s="529">
        <v>0</v>
      </c>
      <c r="F1123" s="531"/>
      <c r="G1123" s="538"/>
    </row>
    <row r="1124" s="516" customFormat="1" ht="15.75" spans="1:7">
      <c r="A1124" s="551" t="s">
        <v>986</v>
      </c>
      <c r="B1124" s="531"/>
      <c r="C1124" s="529">
        <v>0</v>
      </c>
      <c r="D1124" s="529">
        <v>0</v>
      </c>
      <c r="E1124" s="529">
        <v>0</v>
      </c>
      <c r="F1124" s="531"/>
      <c r="G1124" s="538"/>
    </row>
    <row r="1125" s="516" customFormat="1" ht="15.75" spans="1:7">
      <c r="A1125" s="551" t="s">
        <v>987</v>
      </c>
      <c r="B1125" s="531"/>
      <c r="C1125" s="529">
        <v>0</v>
      </c>
      <c r="D1125" s="529">
        <v>0</v>
      </c>
      <c r="E1125" s="529">
        <v>0</v>
      </c>
      <c r="F1125" s="531"/>
      <c r="G1125" s="538"/>
    </row>
    <row r="1126" s="516" customFormat="1" ht="15.75" spans="1:7">
      <c r="A1126" s="551" t="s">
        <v>988</v>
      </c>
      <c r="B1126" s="531"/>
      <c r="C1126" s="529">
        <v>0</v>
      </c>
      <c r="D1126" s="529">
        <v>0</v>
      </c>
      <c r="E1126" s="529">
        <v>0</v>
      </c>
      <c r="F1126" s="531"/>
      <c r="G1126" s="538"/>
    </row>
    <row r="1127" s="516" customFormat="1" ht="15.75" spans="1:7">
      <c r="A1127" s="551" t="s">
        <v>989</v>
      </c>
      <c r="B1127" s="531"/>
      <c r="C1127" s="529">
        <v>0</v>
      </c>
      <c r="D1127" s="529">
        <v>0</v>
      </c>
      <c r="E1127" s="529">
        <v>0</v>
      </c>
      <c r="F1127" s="531"/>
      <c r="G1127" s="538"/>
    </row>
    <row r="1128" s="516" customFormat="1" ht="15.75" spans="1:7">
      <c r="A1128" s="551" t="s">
        <v>990</v>
      </c>
      <c r="B1128" s="531"/>
      <c r="C1128" s="529">
        <v>0</v>
      </c>
      <c r="D1128" s="529">
        <v>0</v>
      </c>
      <c r="E1128" s="529">
        <v>0</v>
      </c>
      <c r="F1128" s="531"/>
      <c r="G1128" s="538"/>
    </row>
    <row r="1129" s="516" customFormat="1" ht="15.75" spans="1:7">
      <c r="A1129" s="551" t="s">
        <v>991</v>
      </c>
      <c r="B1129" s="531"/>
      <c r="C1129" s="529">
        <v>0</v>
      </c>
      <c r="D1129" s="529">
        <v>0</v>
      </c>
      <c r="E1129" s="529">
        <v>0</v>
      </c>
      <c r="F1129" s="531"/>
      <c r="G1129" s="538"/>
    </row>
    <row r="1130" s="516" customFormat="1" ht="15.75" spans="1:7">
      <c r="A1130" s="551" t="s">
        <v>992</v>
      </c>
      <c r="B1130" s="531"/>
      <c r="C1130" s="529">
        <v>0</v>
      </c>
      <c r="D1130" s="529">
        <v>0</v>
      </c>
      <c r="E1130" s="529">
        <v>0</v>
      </c>
      <c r="F1130" s="531"/>
      <c r="G1130" s="538"/>
    </row>
    <row r="1131" s="516" customFormat="1" ht="15.75" spans="1:7">
      <c r="A1131" s="551" t="s">
        <v>993</v>
      </c>
      <c r="B1131" s="531"/>
      <c r="C1131" s="529">
        <v>0</v>
      </c>
      <c r="D1131" s="529">
        <v>0</v>
      </c>
      <c r="E1131" s="529">
        <v>0</v>
      </c>
      <c r="F1131" s="531"/>
      <c r="G1131" s="538"/>
    </row>
    <row r="1132" s="516" customFormat="1" ht="15.75" spans="1:7">
      <c r="A1132" s="551" t="s">
        <v>994</v>
      </c>
      <c r="B1132" s="531"/>
      <c r="C1132" s="529">
        <v>0</v>
      </c>
      <c r="D1132" s="529">
        <v>0</v>
      </c>
      <c r="E1132" s="529">
        <v>0</v>
      </c>
      <c r="F1132" s="531"/>
      <c r="G1132" s="538"/>
    </row>
    <row r="1133" s="516" customFormat="1" ht="15.75" spans="1:7">
      <c r="A1133" s="551" t="s">
        <v>995</v>
      </c>
      <c r="B1133" s="531"/>
      <c r="C1133" s="529">
        <v>0</v>
      </c>
      <c r="D1133" s="529">
        <v>0</v>
      </c>
      <c r="E1133" s="529">
        <v>0</v>
      </c>
      <c r="F1133" s="531"/>
      <c r="G1133" s="538"/>
    </row>
    <row r="1134" s="516" customFormat="1" ht="15.75" spans="1:7">
      <c r="A1134" s="551" t="s">
        <v>996</v>
      </c>
      <c r="B1134" s="531"/>
      <c r="C1134" s="529"/>
      <c r="D1134" s="529"/>
      <c r="E1134" s="529"/>
      <c r="F1134" s="531"/>
      <c r="G1134" s="538"/>
    </row>
    <row r="1135" s="516" customFormat="1" ht="15.75" spans="1:7">
      <c r="A1135" s="551" t="s">
        <v>997</v>
      </c>
      <c r="B1135" s="531"/>
      <c r="C1135" s="529">
        <v>0</v>
      </c>
      <c r="D1135" s="529">
        <v>0</v>
      </c>
      <c r="E1135" s="529">
        <v>0</v>
      </c>
      <c r="F1135" s="531"/>
      <c r="G1135" s="538"/>
    </row>
    <row r="1136" s="516" customFormat="1" ht="15.75" spans="1:16373">
      <c r="A1136" s="551" t="s">
        <v>97</v>
      </c>
      <c r="B1136" s="529">
        <f>B1137+B1148+B1152</f>
        <v>1831</v>
      </c>
      <c r="C1136" s="529">
        <f>C1137+C1148+C1152</f>
        <v>4010</v>
      </c>
      <c r="D1136" s="529">
        <v>11335</v>
      </c>
      <c r="E1136" s="529">
        <f>E1137+E1148+E1152</f>
        <v>3770</v>
      </c>
      <c r="F1136" s="531">
        <f>ROUND(E1136/C1136*100,0)</f>
        <v>94</v>
      </c>
      <c r="G1136" s="538">
        <f>E1136/D1136*100</f>
        <v>33.2598147331275</v>
      </c>
      <c r="XEJ1136" s="523"/>
      <c r="XEK1136" s="523"/>
      <c r="XEL1136" s="523"/>
      <c r="XEM1136" s="523"/>
      <c r="XEN1136" s="523"/>
      <c r="XEO1136" s="523"/>
      <c r="XEP1136" s="523"/>
      <c r="XEQ1136" s="523"/>
      <c r="XER1136" s="523"/>
      <c r="XES1136" s="523"/>
    </row>
    <row r="1137" s="516" customFormat="1" spans="1:7">
      <c r="A1137" s="551" t="s">
        <v>998</v>
      </c>
      <c r="B1137" s="531">
        <f>SUM(B1138:B1147)</f>
        <v>817</v>
      </c>
      <c r="C1137" s="531">
        <f>SUM(C1138:C1147)</f>
        <v>3000</v>
      </c>
      <c r="D1137" s="531">
        <v>10286</v>
      </c>
      <c r="E1137" s="531">
        <f>SUM(E1138:E1147)</f>
        <v>2760</v>
      </c>
      <c r="F1137" s="531">
        <f>ROUND(E1137/C1137*100,0)</f>
        <v>92</v>
      </c>
      <c r="G1137" s="538">
        <f>E1137/D1137*100</f>
        <v>26.8325879836671</v>
      </c>
    </row>
    <row r="1138" s="516" customFormat="1" ht="15.75" spans="1:7">
      <c r="A1138" s="551" t="s">
        <v>999</v>
      </c>
      <c r="B1138" s="531"/>
      <c r="C1138" s="529">
        <v>0</v>
      </c>
      <c r="D1138" s="529">
        <v>0</v>
      </c>
      <c r="E1138" s="529">
        <v>0</v>
      </c>
      <c r="F1138" s="531"/>
      <c r="G1138" s="538"/>
    </row>
    <row r="1139" s="516" customFormat="1" ht="15.75" spans="1:7">
      <c r="A1139" s="551" t="s">
        <v>1000</v>
      </c>
      <c r="B1139" s="531"/>
      <c r="C1139" s="529">
        <v>0</v>
      </c>
      <c r="D1139" s="529">
        <v>0</v>
      </c>
      <c r="E1139" s="529">
        <v>0</v>
      </c>
      <c r="F1139" s="531"/>
      <c r="G1139" s="538"/>
    </row>
    <row r="1140" s="516" customFormat="1" ht="15.75" spans="1:7">
      <c r="A1140" s="551" t="s">
        <v>1001</v>
      </c>
      <c r="B1140" s="531"/>
      <c r="C1140" s="529"/>
      <c r="D1140" s="529">
        <v>527</v>
      </c>
      <c r="E1140" s="529"/>
      <c r="F1140" s="531"/>
      <c r="G1140" s="538">
        <f>E1140/D1140*100</f>
        <v>0</v>
      </c>
    </row>
    <row r="1141" s="516" customFormat="1" ht="15.75" spans="1:7">
      <c r="A1141" s="551" t="s">
        <v>1002</v>
      </c>
      <c r="B1141" s="531"/>
      <c r="C1141" s="529">
        <v>0</v>
      </c>
      <c r="D1141" s="529">
        <v>0</v>
      </c>
      <c r="E1141" s="529">
        <v>0</v>
      </c>
      <c r="F1141" s="531"/>
      <c r="G1141" s="538"/>
    </row>
    <row r="1142" s="516" customFormat="1" ht="15.75" spans="1:7">
      <c r="A1142" s="551" t="s">
        <v>1003</v>
      </c>
      <c r="B1142" s="531"/>
      <c r="C1142" s="529">
        <v>19</v>
      </c>
      <c r="D1142" s="529"/>
      <c r="E1142" s="529">
        <v>19</v>
      </c>
      <c r="F1142" s="531">
        <f>ROUND(E1142/C1142*100,0)</f>
        <v>100</v>
      </c>
      <c r="G1142" s="538"/>
    </row>
    <row r="1143" s="516" customFormat="1" ht="15.75" spans="1:7">
      <c r="A1143" s="551" t="s">
        <v>1004</v>
      </c>
      <c r="B1143" s="531"/>
      <c r="C1143" s="529">
        <v>0</v>
      </c>
      <c r="D1143" s="529">
        <v>6</v>
      </c>
      <c r="E1143" s="529">
        <v>0</v>
      </c>
      <c r="F1143" s="531"/>
      <c r="G1143" s="538">
        <f>E1143/D1143*100</f>
        <v>0</v>
      </c>
    </row>
    <row r="1144" s="516" customFormat="1" ht="15.75" spans="1:7">
      <c r="A1144" s="551" t="s">
        <v>1005</v>
      </c>
      <c r="B1144" s="531"/>
      <c r="C1144" s="529">
        <v>0</v>
      </c>
      <c r="D1144" s="529">
        <v>0</v>
      </c>
      <c r="E1144" s="529">
        <v>0</v>
      </c>
      <c r="F1144" s="531"/>
      <c r="G1144" s="538"/>
    </row>
    <row r="1145" s="516" customFormat="1" ht="15.75" spans="1:7">
      <c r="A1145" s="551" t="s">
        <v>1006</v>
      </c>
      <c r="B1145" s="531"/>
      <c r="C1145" s="529">
        <f>240+1560</f>
        <v>1800</v>
      </c>
      <c r="D1145" s="529">
        <v>310</v>
      </c>
      <c r="E1145" s="529">
        <v>1560</v>
      </c>
      <c r="F1145" s="531">
        <f>ROUND(E1145/C1145*100,0)</f>
        <v>87</v>
      </c>
      <c r="G1145" s="538">
        <f>E1145/D1145*100</f>
        <v>503.225806451613</v>
      </c>
    </row>
    <row r="1146" s="516" customFormat="1" ht="15.75" spans="1:7">
      <c r="A1146" s="551" t="s">
        <v>1007</v>
      </c>
      <c r="B1146" s="531"/>
      <c r="C1146" s="529">
        <v>0</v>
      </c>
      <c r="D1146" s="529">
        <v>0</v>
      </c>
      <c r="E1146" s="529">
        <v>0</v>
      </c>
      <c r="F1146" s="531"/>
      <c r="G1146" s="538"/>
    </row>
    <row r="1147" s="516" customFormat="1" ht="15.75" spans="1:7">
      <c r="A1147" s="551" t="s">
        <v>1008</v>
      </c>
      <c r="B1147" s="531">
        <v>817</v>
      </c>
      <c r="C1147" s="529">
        <v>1181</v>
      </c>
      <c r="D1147" s="529">
        <v>9443</v>
      </c>
      <c r="E1147" s="529">
        <v>1181</v>
      </c>
      <c r="F1147" s="531">
        <f>ROUND(E1147/C1147*100,0)</f>
        <v>100</v>
      </c>
      <c r="G1147" s="538">
        <f>E1147/D1147*100</f>
        <v>12.5066186593244</v>
      </c>
    </row>
    <row r="1148" s="516" customFormat="1" spans="1:7">
      <c r="A1148" s="551" t="s">
        <v>1009</v>
      </c>
      <c r="B1148" s="531">
        <f>SUM(B1149:B1151)</f>
        <v>1014</v>
      </c>
      <c r="C1148" s="531">
        <f>SUM(C1149:C1151)</f>
        <v>1010</v>
      </c>
      <c r="D1148" s="531">
        <v>1021</v>
      </c>
      <c r="E1148" s="531">
        <f>SUM(E1149:E1151)</f>
        <v>1010</v>
      </c>
      <c r="F1148" s="531">
        <f>ROUND(E1148/C1148*100,0)</f>
        <v>100</v>
      </c>
      <c r="G1148" s="538">
        <f>E1148/D1148*100</f>
        <v>98.922624877571</v>
      </c>
    </row>
    <row r="1149" s="516" customFormat="1" ht="15.75" spans="1:7">
      <c r="A1149" s="551" t="s">
        <v>1010</v>
      </c>
      <c r="B1149" s="531">
        <v>1014</v>
      </c>
      <c r="C1149" s="529">
        <v>1010</v>
      </c>
      <c r="D1149" s="529">
        <v>1021</v>
      </c>
      <c r="E1149" s="529">
        <v>1010</v>
      </c>
      <c r="F1149" s="531">
        <f>ROUND(E1149/C1149*100,0)</f>
        <v>100</v>
      </c>
      <c r="G1149" s="538">
        <f>E1149/D1149*100</f>
        <v>98.922624877571</v>
      </c>
    </row>
    <row r="1150" s="516" customFormat="1" ht="15.75" spans="1:7">
      <c r="A1150" s="551" t="s">
        <v>1011</v>
      </c>
      <c r="B1150" s="531"/>
      <c r="C1150" s="529">
        <v>0</v>
      </c>
      <c r="D1150" s="529">
        <v>0</v>
      </c>
      <c r="E1150" s="529">
        <v>0</v>
      </c>
      <c r="F1150" s="531"/>
      <c r="G1150" s="538"/>
    </row>
    <row r="1151" s="516" customFormat="1" ht="15.75" spans="1:7">
      <c r="A1151" s="551" t="s">
        <v>1012</v>
      </c>
      <c r="B1151" s="531"/>
      <c r="C1151" s="529">
        <v>0</v>
      </c>
      <c r="D1151" s="529">
        <v>0</v>
      </c>
      <c r="E1151" s="529">
        <v>0</v>
      </c>
      <c r="F1151" s="531"/>
      <c r="G1151" s="538"/>
    </row>
    <row r="1152" s="516" customFormat="1" spans="1:7">
      <c r="A1152" s="551" t="s">
        <v>1013</v>
      </c>
      <c r="B1152" s="531">
        <f>SUM(B1153:B1155)</f>
        <v>0</v>
      </c>
      <c r="C1152" s="531">
        <f>SUM(C1153:C1155)</f>
        <v>0</v>
      </c>
      <c r="D1152" s="531">
        <v>28</v>
      </c>
      <c r="E1152" s="531">
        <f>SUM(E1153:E1155)</f>
        <v>0</v>
      </c>
      <c r="F1152" s="531"/>
      <c r="G1152" s="538">
        <f>E1152/D1152*100</f>
        <v>0</v>
      </c>
    </row>
    <row r="1153" s="516" customFormat="1" ht="15.75" spans="1:7">
      <c r="A1153" s="551" t="s">
        <v>1014</v>
      </c>
      <c r="B1153" s="531"/>
      <c r="C1153" s="529">
        <v>0</v>
      </c>
      <c r="D1153" s="529">
        <v>0</v>
      </c>
      <c r="E1153" s="529">
        <v>0</v>
      </c>
      <c r="F1153" s="531"/>
      <c r="G1153" s="538"/>
    </row>
    <row r="1154" s="516" customFormat="1" ht="15.75" spans="1:7">
      <c r="A1154" s="551" t="s">
        <v>1015</v>
      </c>
      <c r="B1154" s="531"/>
      <c r="C1154" s="529">
        <v>0</v>
      </c>
      <c r="D1154" s="529">
        <v>0</v>
      </c>
      <c r="E1154" s="529">
        <v>0</v>
      </c>
      <c r="F1154" s="531"/>
      <c r="G1154" s="538"/>
    </row>
    <row r="1155" s="516" customFormat="1" ht="15.75" spans="1:7">
      <c r="A1155" s="551" t="s">
        <v>1016</v>
      </c>
      <c r="B1155" s="531"/>
      <c r="C1155" s="529"/>
      <c r="D1155" s="529">
        <v>28</v>
      </c>
      <c r="E1155" s="529"/>
      <c r="F1155" s="531"/>
      <c r="G1155" s="538">
        <f>E1155/D1155*100</f>
        <v>0</v>
      </c>
    </row>
    <row r="1156" s="516" customFormat="1" ht="15.75" spans="1:7">
      <c r="A1156" s="551" t="s">
        <v>98</v>
      </c>
      <c r="B1156" s="529">
        <f>B1157+B1175+B1181+B1187</f>
        <v>0</v>
      </c>
      <c r="C1156" s="529">
        <f>C1157+C1175+C1181+C1187</f>
        <v>0</v>
      </c>
      <c r="D1156" s="529">
        <v>0</v>
      </c>
      <c r="E1156" s="529">
        <f>E1157+E1175+E1181+E1187</f>
        <v>0</v>
      </c>
      <c r="F1156" s="531"/>
      <c r="G1156" s="538"/>
    </row>
    <row r="1157" s="516" customFormat="1" spans="1:7">
      <c r="A1157" s="551" t="s">
        <v>1017</v>
      </c>
      <c r="B1157" s="531">
        <f>SUM(B1158:B1174)</f>
        <v>0</v>
      </c>
      <c r="C1157" s="531">
        <f>SUM(C1158:C1174)</f>
        <v>0</v>
      </c>
      <c r="D1157" s="531">
        <v>0</v>
      </c>
      <c r="E1157" s="531">
        <f>SUM(E1158:E1174)</f>
        <v>0</v>
      </c>
      <c r="F1157" s="531"/>
      <c r="G1157" s="538"/>
    </row>
    <row r="1158" s="516" customFormat="1" ht="15.75" spans="1:7">
      <c r="A1158" s="551" t="s">
        <v>162</v>
      </c>
      <c r="B1158" s="531"/>
      <c r="C1158" s="529">
        <v>0</v>
      </c>
      <c r="D1158" s="529">
        <v>0</v>
      </c>
      <c r="E1158" s="529">
        <v>0</v>
      </c>
      <c r="F1158" s="531"/>
      <c r="G1158" s="538"/>
    </row>
    <row r="1159" s="516" customFormat="1" ht="15.75" spans="1:7">
      <c r="A1159" s="551" t="s">
        <v>163</v>
      </c>
      <c r="B1159" s="531"/>
      <c r="C1159" s="529">
        <v>0</v>
      </c>
      <c r="D1159" s="529">
        <v>0</v>
      </c>
      <c r="E1159" s="529">
        <v>0</v>
      </c>
      <c r="F1159" s="531"/>
      <c r="G1159" s="538"/>
    </row>
    <row r="1160" s="516" customFormat="1" ht="15.75" spans="1:7">
      <c r="A1160" s="551" t="s">
        <v>164</v>
      </c>
      <c r="B1160" s="531"/>
      <c r="C1160" s="529">
        <v>0</v>
      </c>
      <c r="D1160" s="529">
        <v>0</v>
      </c>
      <c r="E1160" s="529">
        <v>0</v>
      </c>
      <c r="F1160" s="531"/>
      <c r="G1160" s="538"/>
    </row>
    <row r="1161" s="516" customFormat="1" ht="15.75" spans="1:7">
      <c r="A1161" s="551" t="s">
        <v>1018</v>
      </c>
      <c r="B1161" s="531"/>
      <c r="C1161" s="529">
        <v>0</v>
      </c>
      <c r="D1161" s="529">
        <v>0</v>
      </c>
      <c r="E1161" s="529">
        <v>0</v>
      </c>
      <c r="F1161" s="531"/>
      <c r="G1161" s="538"/>
    </row>
    <row r="1162" s="516" customFormat="1" ht="15.75" spans="1:7">
      <c r="A1162" s="551" t="s">
        <v>1019</v>
      </c>
      <c r="B1162" s="531"/>
      <c r="C1162" s="529">
        <v>0</v>
      </c>
      <c r="D1162" s="529">
        <v>0</v>
      </c>
      <c r="E1162" s="529">
        <v>0</v>
      </c>
      <c r="F1162" s="531"/>
      <c r="G1162" s="538"/>
    </row>
    <row r="1163" s="516" customFormat="1" ht="15.75" spans="1:7">
      <c r="A1163" s="551" t="s">
        <v>1020</v>
      </c>
      <c r="B1163" s="531"/>
      <c r="C1163" s="529">
        <v>0</v>
      </c>
      <c r="D1163" s="529">
        <v>0</v>
      </c>
      <c r="E1163" s="529">
        <v>0</v>
      </c>
      <c r="F1163" s="531"/>
      <c r="G1163" s="538"/>
    </row>
    <row r="1164" s="516" customFormat="1" ht="15.75" spans="1:7">
      <c r="A1164" s="551" t="s">
        <v>1021</v>
      </c>
      <c r="B1164" s="531"/>
      <c r="C1164" s="529">
        <v>0</v>
      </c>
      <c r="D1164" s="529">
        <v>0</v>
      </c>
      <c r="E1164" s="529">
        <v>0</v>
      </c>
      <c r="F1164" s="531"/>
      <c r="G1164" s="538"/>
    </row>
    <row r="1165" s="516" customFormat="1" ht="15.75" spans="1:7">
      <c r="A1165" s="551" t="s">
        <v>1022</v>
      </c>
      <c r="B1165" s="531"/>
      <c r="C1165" s="529">
        <v>0</v>
      </c>
      <c r="D1165" s="529">
        <v>0</v>
      </c>
      <c r="E1165" s="529">
        <v>0</v>
      </c>
      <c r="F1165" s="531"/>
      <c r="G1165" s="538"/>
    </row>
    <row r="1166" s="516" customFormat="1" ht="15.75" spans="1:7">
      <c r="A1166" s="551" t="s">
        <v>1023</v>
      </c>
      <c r="B1166" s="531"/>
      <c r="C1166" s="529">
        <v>0</v>
      </c>
      <c r="D1166" s="529">
        <v>0</v>
      </c>
      <c r="E1166" s="529">
        <v>0</v>
      </c>
      <c r="F1166" s="531"/>
      <c r="G1166" s="538"/>
    </row>
    <row r="1167" s="516" customFormat="1" ht="15.75" spans="1:7">
      <c r="A1167" s="551" t="s">
        <v>1024</v>
      </c>
      <c r="B1167" s="531"/>
      <c r="C1167" s="529">
        <v>0</v>
      </c>
      <c r="D1167" s="529">
        <v>0</v>
      </c>
      <c r="E1167" s="529">
        <v>0</v>
      </c>
      <c r="F1167" s="531"/>
      <c r="G1167" s="538"/>
    </row>
    <row r="1168" s="516" customFormat="1" ht="15.75" spans="1:7">
      <c r="A1168" s="551" t="s">
        <v>1025</v>
      </c>
      <c r="B1168" s="531"/>
      <c r="C1168" s="529">
        <v>0</v>
      </c>
      <c r="D1168" s="529">
        <v>0</v>
      </c>
      <c r="E1168" s="529">
        <v>0</v>
      </c>
      <c r="F1168" s="531"/>
      <c r="G1168" s="538"/>
    </row>
    <row r="1169" s="516" customFormat="1" ht="15.75" spans="1:7">
      <c r="A1169" s="551" t="s">
        <v>1026</v>
      </c>
      <c r="B1169" s="531"/>
      <c r="C1169" s="529">
        <v>0</v>
      </c>
      <c r="D1169" s="529">
        <v>0</v>
      </c>
      <c r="E1169" s="529">
        <v>0</v>
      </c>
      <c r="F1169" s="531"/>
      <c r="G1169" s="538"/>
    </row>
    <row r="1170" s="516" customFormat="1" ht="15.75" spans="1:7">
      <c r="A1170" s="551" t="s">
        <v>1027</v>
      </c>
      <c r="B1170" s="531"/>
      <c r="C1170" s="529">
        <v>0</v>
      </c>
      <c r="D1170" s="529">
        <v>0</v>
      </c>
      <c r="E1170" s="529">
        <v>0</v>
      </c>
      <c r="F1170" s="531"/>
      <c r="G1170" s="538"/>
    </row>
    <row r="1171" s="516" customFormat="1" ht="15.75" spans="1:7">
      <c r="A1171" s="551" t="s">
        <v>1028</v>
      </c>
      <c r="B1171" s="531"/>
      <c r="C1171" s="529">
        <v>0</v>
      </c>
      <c r="D1171" s="529">
        <v>0</v>
      </c>
      <c r="E1171" s="529">
        <v>0</v>
      </c>
      <c r="F1171" s="531"/>
      <c r="G1171" s="538"/>
    </row>
    <row r="1172" s="516" customFormat="1" ht="15.75" spans="1:7">
      <c r="A1172" s="551" t="s">
        <v>1029</v>
      </c>
      <c r="B1172" s="531"/>
      <c r="C1172" s="529">
        <v>0</v>
      </c>
      <c r="D1172" s="529">
        <v>0</v>
      </c>
      <c r="E1172" s="529">
        <v>0</v>
      </c>
      <c r="F1172" s="531"/>
      <c r="G1172" s="538"/>
    </row>
    <row r="1173" s="516" customFormat="1" ht="15.75" spans="1:7">
      <c r="A1173" s="551" t="s">
        <v>171</v>
      </c>
      <c r="B1173" s="531"/>
      <c r="C1173" s="529">
        <v>0</v>
      </c>
      <c r="D1173" s="529">
        <v>0</v>
      </c>
      <c r="E1173" s="529">
        <v>0</v>
      </c>
      <c r="F1173" s="531"/>
      <c r="G1173" s="538"/>
    </row>
    <row r="1174" s="516" customFormat="1" ht="15.75" spans="1:7">
      <c r="A1174" s="551" t="s">
        <v>1030</v>
      </c>
      <c r="B1174" s="531"/>
      <c r="C1174" s="529"/>
      <c r="D1174" s="529"/>
      <c r="E1174" s="529"/>
      <c r="F1174" s="531"/>
      <c r="G1174" s="538"/>
    </row>
    <row r="1175" s="516" customFormat="1" ht="15.75" spans="1:7">
      <c r="A1175" s="551" t="s">
        <v>1031</v>
      </c>
      <c r="B1175" s="531">
        <v>0</v>
      </c>
      <c r="C1175" s="529">
        <v>0</v>
      </c>
      <c r="D1175" s="529">
        <v>0</v>
      </c>
      <c r="E1175" s="529">
        <v>0</v>
      </c>
      <c r="F1175" s="531"/>
      <c r="G1175" s="538"/>
    </row>
    <row r="1176" s="516" customFormat="1" ht="15.75" spans="1:7">
      <c r="A1176" s="551" t="s">
        <v>1032</v>
      </c>
      <c r="B1176" s="531"/>
      <c r="C1176" s="529">
        <v>0</v>
      </c>
      <c r="D1176" s="529">
        <v>0</v>
      </c>
      <c r="E1176" s="529">
        <v>0</v>
      </c>
      <c r="F1176" s="531"/>
      <c r="G1176" s="538"/>
    </row>
    <row r="1177" s="516" customFormat="1" ht="15.75" spans="1:7">
      <c r="A1177" s="551" t="s">
        <v>1033</v>
      </c>
      <c r="B1177" s="531"/>
      <c r="C1177" s="529">
        <v>0</v>
      </c>
      <c r="D1177" s="529">
        <v>0</v>
      </c>
      <c r="E1177" s="529">
        <v>0</v>
      </c>
      <c r="F1177" s="531"/>
      <c r="G1177" s="538"/>
    </row>
    <row r="1178" s="516" customFormat="1" ht="15.75" spans="1:7">
      <c r="A1178" s="551" t="s">
        <v>1034</v>
      </c>
      <c r="B1178" s="531"/>
      <c r="C1178" s="529">
        <v>0</v>
      </c>
      <c r="D1178" s="529">
        <v>0</v>
      </c>
      <c r="E1178" s="529">
        <v>0</v>
      </c>
      <c r="F1178" s="531"/>
      <c r="G1178" s="538"/>
    </row>
    <row r="1179" s="516" customFormat="1" ht="15.75" spans="1:7">
      <c r="A1179" s="551" t="s">
        <v>1035</v>
      </c>
      <c r="B1179" s="531"/>
      <c r="C1179" s="529">
        <v>0</v>
      </c>
      <c r="D1179" s="529">
        <v>0</v>
      </c>
      <c r="E1179" s="529">
        <v>0</v>
      </c>
      <c r="F1179" s="531"/>
      <c r="G1179" s="538"/>
    </row>
    <row r="1180" s="516" customFormat="1" ht="15.75" spans="1:7">
      <c r="A1180" s="551" t="s">
        <v>1036</v>
      </c>
      <c r="B1180" s="531"/>
      <c r="C1180" s="529">
        <v>0</v>
      </c>
      <c r="D1180" s="529">
        <v>0</v>
      </c>
      <c r="E1180" s="529">
        <v>0</v>
      </c>
      <c r="F1180" s="531"/>
      <c r="G1180" s="538"/>
    </row>
    <row r="1181" s="516" customFormat="1" ht="15.75" spans="1:7">
      <c r="A1181" s="551" t="s">
        <v>1037</v>
      </c>
      <c r="B1181" s="531">
        <v>0</v>
      </c>
      <c r="C1181" s="529">
        <v>0</v>
      </c>
      <c r="D1181" s="529">
        <v>0</v>
      </c>
      <c r="E1181" s="529">
        <v>0</v>
      </c>
      <c r="F1181" s="531"/>
      <c r="G1181" s="538"/>
    </row>
    <row r="1182" s="516" customFormat="1" ht="15.75" spans="1:7">
      <c r="A1182" s="551" t="s">
        <v>1038</v>
      </c>
      <c r="B1182" s="531"/>
      <c r="C1182" s="529">
        <v>0</v>
      </c>
      <c r="D1182" s="529">
        <v>0</v>
      </c>
      <c r="E1182" s="529">
        <v>0</v>
      </c>
      <c r="F1182" s="531"/>
      <c r="G1182" s="538"/>
    </row>
    <row r="1183" s="516" customFormat="1" ht="15.75" spans="1:7">
      <c r="A1183" s="551" t="s">
        <v>1039</v>
      </c>
      <c r="B1183" s="531"/>
      <c r="C1183" s="529">
        <v>0</v>
      </c>
      <c r="D1183" s="529">
        <v>0</v>
      </c>
      <c r="E1183" s="529">
        <v>0</v>
      </c>
      <c r="F1183" s="531"/>
      <c r="G1183" s="538"/>
    </row>
    <row r="1184" s="516" customFormat="1" ht="15.75" spans="1:7">
      <c r="A1184" s="551" t="s">
        <v>1040</v>
      </c>
      <c r="B1184" s="531"/>
      <c r="C1184" s="529">
        <v>0</v>
      </c>
      <c r="D1184" s="529">
        <v>0</v>
      </c>
      <c r="E1184" s="529">
        <v>0</v>
      </c>
      <c r="F1184" s="531"/>
      <c r="G1184" s="538"/>
    </row>
    <row r="1185" s="516" customFormat="1" ht="15.75" spans="1:7">
      <c r="A1185" s="551" t="s">
        <v>1041</v>
      </c>
      <c r="B1185" s="531"/>
      <c r="C1185" s="529">
        <v>0</v>
      </c>
      <c r="D1185" s="529">
        <v>0</v>
      </c>
      <c r="E1185" s="529">
        <v>0</v>
      </c>
      <c r="F1185" s="531"/>
      <c r="G1185" s="538"/>
    </row>
    <row r="1186" s="516" customFormat="1" ht="15.75" spans="1:7">
      <c r="A1186" s="551" t="s">
        <v>1042</v>
      </c>
      <c r="B1186" s="531"/>
      <c r="C1186" s="529">
        <v>0</v>
      </c>
      <c r="D1186" s="529">
        <v>0</v>
      </c>
      <c r="E1186" s="529">
        <v>0</v>
      </c>
      <c r="F1186" s="531"/>
      <c r="G1186" s="538"/>
    </row>
    <row r="1187" s="516" customFormat="1" ht="15.75" spans="1:7">
      <c r="A1187" s="551" t="s">
        <v>1043</v>
      </c>
      <c r="B1187" s="531">
        <v>0</v>
      </c>
      <c r="C1187" s="529">
        <v>0</v>
      </c>
      <c r="D1187" s="529">
        <v>0</v>
      </c>
      <c r="E1187" s="529">
        <v>0</v>
      </c>
      <c r="F1187" s="531"/>
      <c r="G1187" s="538"/>
    </row>
    <row r="1188" s="516" customFormat="1" ht="15.75" spans="1:7">
      <c r="A1188" s="551" t="s">
        <v>1044</v>
      </c>
      <c r="B1188" s="531"/>
      <c r="C1188" s="529">
        <v>0</v>
      </c>
      <c r="D1188" s="529">
        <v>0</v>
      </c>
      <c r="E1188" s="529">
        <v>0</v>
      </c>
      <c r="F1188" s="531"/>
      <c r="G1188" s="538"/>
    </row>
    <row r="1189" s="516" customFormat="1" ht="15.75" spans="1:7">
      <c r="A1189" s="551" t="s">
        <v>1045</v>
      </c>
      <c r="B1189" s="531"/>
      <c r="C1189" s="529">
        <v>0</v>
      </c>
      <c r="D1189" s="529">
        <v>0</v>
      </c>
      <c r="E1189" s="529">
        <v>0</v>
      </c>
      <c r="F1189" s="531"/>
      <c r="G1189" s="538"/>
    </row>
    <row r="1190" s="516" customFormat="1" ht="15.75" spans="1:7">
      <c r="A1190" s="551" t="s">
        <v>1046</v>
      </c>
      <c r="B1190" s="531"/>
      <c r="C1190" s="529">
        <v>0</v>
      </c>
      <c r="D1190" s="529">
        <v>0</v>
      </c>
      <c r="E1190" s="529">
        <v>0</v>
      </c>
      <c r="F1190" s="531"/>
      <c r="G1190" s="538"/>
    </row>
    <row r="1191" s="516" customFormat="1" ht="15.75" spans="1:7">
      <c r="A1191" s="551" t="s">
        <v>1047</v>
      </c>
      <c r="B1191" s="531"/>
      <c r="C1191" s="529">
        <v>0</v>
      </c>
      <c r="D1191" s="529">
        <v>0</v>
      </c>
      <c r="E1191" s="529">
        <v>0</v>
      </c>
      <c r="F1191" s="531"/>
      <c r="G1191" s="538"/>
    </row>
    <row r="1192" s="516" customFormat="1" ht="15.75" spans="1:7">
      <c r="A1192" s="551" t="s">
        <v>1048</v>
      </c>
      <c r="B1192" s="531"/>
      <c r="C1192" s="529">
        <v>0</v>
      </c>
      <c r="D1192" s="529">
        <v>0</v>
      </c>
      <c r="E1192" s="529">
        <v>0</v>
      </c>
      <c r="F1192" s="531"/>
      <c r="G1192" s="538"/>
    </row>
    <row r="1193" s="516" customFormat="1" ht="15.75" spans="1:7">
      <c r="A1193" s="551" t="s">
        <v>1049</v>
      </c>
      <c r="B1193" s="531"/>
      <c r="C1193" s="529">
        <v>0</v>
      </c>
      <c r="D1193" s="529">
        <v>0</v>
      </c>
      <c r="E1193" s="529">
        <v>0</v>
      </c>
      <c r="F1193" s="531"/>
      <c r="G1193" s="538"/>
    </row>
    <row r="1194" s="516" customFormat="1" ht="15.75" spans="1:7">
      <c r="A1194" s="551" t="s">
        <v>1050</v>
      </c>
      <c r="B1194" s="531"/>
      <c r="C1194" s="529">
        <v>0</v>
      </c>
      <c r="D1194" s="529">
        <v>0</v>
      </c>
      <c r="E1194" s="529">
        <v>0</v>
      </c>
      <c r="F1194" s="531"/>
      <c r="G1194" s="538"/>
    </row>
    <row r="1195" s="516" customFormat="1" ht="15.75" spans="1:7">
      <c r="A1195" s="551" t="s">
        <v>1051</v>
      </c>
      <c r="B1195" s="531"/>
      <c r="C1195" s="529">
        <v>0</v>
      </c>
      <c r="D1195" s="529">
        <v>0</v>
      </c>
      <c r="E1195" s="529">
        <v>0</v>
      </c>
      <c r="F1195" s="531"/>
      <c r="G1195" s="538"/>
    </row>
    <row r="1196" s="516" customFormat="1" ht="15.75" spans="1:7">
      <c r="A1196" s="551" t="s">
        <v>1052</v>
      </c>
      <c r="B1196" s="531"/>
      <c r="C1196" s="529">
        <v>0</v>
      </c>
      <c r="D1196" s="529">
        <v>0</v>
      </c>
      <c r="E1196" s="529">
        <v>0</v>
      </c>
      <c r="F1196" s="531"/>
      <c r="G1196" s="538"/>
    </row>
    <row r="1197" s="516" customFormat="1" ht="15.75" spans="1:7">
      <c r="A1197" s="551" t="s">
        <v>1053</v>
      </c>
      <c r="B1197" s="531"/>
      <c r="C1197" s="529">
        <v>0</v>
      </c>
      <c r="D1197" s="529">
        <v>0</v>
      </c>
      <c r="E1197" s="529">
        <v>0</v>
      </c>
      <c r="F1197" s="531"/>
      <c r="G1197" s="538"/>
    </row>
    <row r="1198" s="516" customFormat="1" ht="15.75" spans="1:7">
      <c r="A1198" s="551" t="s">
        <v>1054</v>
      </c>
      <c r="B1198" s="531"/>
      <c r="C1198" s="529">
        <v>0</v>
      </c>
      <c r="D1198" s="529">
        <v>0</v>
      </c>
      <c r="E1198" s="529">
        <v>0</v>
      </c>
      <c r="F1198" s="531"/>
      <c r="G1198" s="538"/>
    </row>
    <row r="1199" s="516" customFormat="1" ht="15.75" spans="1:7">
      <c r="A1199" s="551" t="s">
        <v>1055</v>
      </c>
      <c r="B1199" s="531"/>
      <c r="C1199" s="529">
        <v>0</v>
      </c>
      <c r="D1199" s="529">
        <v>0</v>
      </c>
      <c r="E1199" s="529">
        <v>0</v>
      </c>
      <c r="F1199" s="531"/>
      <c r="G1199" s="538"/>
    </row>
    <row r="1200" s="516" customFormat="1" ht="15.75" spans="1:16373">
      <c r="A1200" s="551" t="s">
        <v>99</v>
      </c>
      <c r="B1200" s="529">
        <f>B1201+B1212+B1218+B1226+B1239+B1243+B1247</f>
        <v>2763</v>
      </c>
      <c r="C1200" s="529">
        <f>C1201+C1212+C1218+C1226+C1239+C1243+C1247</f>
        <v>3567</v>
      </c>
      <c r="D1200" s="529">
        <v>1880</v>
      </c>
      <c r="E1200" s="529">
        <f>E1201+E1212+E1218+E1226+E1239+E1243+E1247</f>
        <v>3076</v>
      </c>
      <c r="F1200" s="531">
        <f>ROUND(E1200/C1200*100,0)</f>
        <v>86</v>
      </c>
      <c r="G1200" s="538">
        <f>E1200/D1200*100</f>
        <v>163.617021276596</v>
      </c>
      <c r="XEJ1200" s="523"/>
      <c r="XEK1200" s="523"/>
      <c r="XEL1200" s="523"/>
      <c r="XEM1200" s="523"/>
      <c r="XEN1200" s="523"/>
      <c r="XEO1200" s="523"/>
      <c r="XEP1200" s="523"/>
      <c r="XEQ1200" s="523"/>
      <c r="XER1200" s="523"/>
      <c r="XES1200" s="523"/>
    </row>
    <row r="1201" s="516" customFormat="1" spans="1:7">
      <c r="A1201" s="551" t="s">
        <v>1056</v>
      </c>
      <c r="B1201" s="531">
        <f>SUM(B1202:B1211)</f>
        <v>408</v>
      </c>
      <c r="C1201" s="531">
        <f>SUM(C1202:C1211)</f>
        <v>340</v>
      </c>
      <c r="D1201" s="531">
        <v>717</v>
      </c>
      <c r="E1201" s="531">
        <f>SUM(E1202:E1211)</f>
        <v>233</v>
      </c>
      <c r="F1201" s="531">
        <f>ROUND(E1201/C1201*100,0)</f>
        <v>69</v>
      </c>
      <c r="G1201" s="538">
        <f>E1201/D1201*100</f>
        <v>32.4965132496513</v>
      </c>
    </row>
    <row r="1202" s="516" customFormat="1" ht="15.75" spans="1:7">
      <c r="A1202" s="551" t="s">
        <v>162</v>
      </c>
      <c r="B1202" s="531">
        <v>45</v>
      </c>
      <c r="C1202" s="529">
        <v>38</v>
      </c>
      <c r="D1202" s="529">
        <v>72</v>
      </c>
      <c r="E1202" s="529">
        <v>38</v>
      </c>
      <c r="F1202" s="531">
        <f>ROUND(E1202/C1202*100,0)</f>
        <v>100</v>
      </c>
      <c r="G1202" s="538">
        <f>E1202/D1202*100</f>
        <v>52.7777777777778</v>
      </c>
    </row>
    <row r="1203" s="516" customFormat="1" ht="15.75" spans="1:7">
      <c r="A1203" s="551" t="s">
        <v>163</v>
      </c>
      <c r="B1203" s="531">
        <v>2</v>
      </c>
      <c r="C1203" s="529">
        <v>10</v>
      </c>
      <c r="D1203" s="529">
        <v>300</v>
      </c>
      <c r="E1203" s="529">
        <v>0</v>
      </c>
      <c r="F1203" s="531"/>
      <c r="G1203" s="538">
        <f>E1203/D1203*100</f>
        <v>0</v>
      </c>
    </row>
    <row r="1204" s="516" customFormat="1" ht="15.75" spans="1:7">
      <c r="A1204" s="551" t="s">
        <v>164</v>
      </c>
      <c r="B1204" s="531"/>
      <c r="C1204" s="529">
        <v>0</v>
      </c>
      <c r="D1204" s="529">
        <v>0</v>
      </c>
      <c r="E1204" s="529">
        <v>0</v>
      </c>
      <c r="F1204" s="531"/>
      <c r="G1204" s="538"/>
    </row>
    <row r="1205" s="516" customFormat="1" ht="15.75" spans="1:7">
      <c r="A1205" s="551" t="s">
        <v>1057</v>
      </c>
      <c r="B1205" s="531"/>
      <c r="C1205" s="529">
        <f>76+24</f>
        <v>100</v>
      </c>
      <c r="D1205" s="529">
        <v>25</v>
      </c>
      <c r="E1205" s="529">
        <v>24</v>
      </c>
      <c r="F1205" s="531">
        <f>ROUND(E1205/C1205*100,0)</f>
        <v>24</v>
      </c>
      <c r="G1205" s="538">
        <f>E1205/D1205*100</f>
        <v>96</v>
      </c>
    </row>
    <row r="1206" s="516" customFormat="1" ht="15.75" spans="1:7">
      <c r="A1206" s="551" t="s">
        <v>1058</v>
      </c>
      <c r="B1206" s="531"/>
      <c r="C1206" s="529">
        <v>0</v>
      </c>
      <c r="D1206" s="529">
        <v>0</v>
      </c>
      <c r="E1206" s="529">
        <v>0</v>
      </c>
      <c r="F1206" s="531"/>
      <c r="G1206" s="538"/>
    </row>
    <row r="1207" s="516" customFormat="1" ht="15.75" spans="1:7">
      <c r="A1207" s="551" t="s">
        <v>1059</v>
      </c>
      <c r="B1207" s="531">
        <v>45</v>
      </c>
      <c r="C1207" s="529">
        <v>14</v>
      </c>
      <c r="D1207" s="529">
        <v>0</v>
      </c>
      <c r="E1207" s="529">
        <v>14</v>
      </c>
      <c r="F1207" s="531">
        <f t="shared" ref="F1207:F1213" si="9">ROUND(E1207/C1207*100,0)</f>
        <v>100</v>
      </c>
      <c r="G1207" s="538"/>
    </row>
    <row r="1208" s="516" customFormat="1" ht="15.75" spans="1:7">
      <c r="A1208" s="551" t="s">
        <v>1060</v>
      </c>
      <c r="B1208" s="531">
        <v>188</v>
      </c>
      <c r="C1208" s="529">
        <f>21+102</f>
        <v>123</v>
      </c>
      <c r="D1208" s="529">
        <v>113</v>
      </c>
      <c r="E1208" s="529">
        <v>102</v>
      </c>
      <c r="F1208" s="531">
        <f t="shared" si="9"/>
        <v>83</v>
      </c>
      <c r="G1208" s="538">
        <f t="shared" ref="G1208:G1213" si="10">E1208/D1208*100</f>
        <v>90.2654867256637</v>
      </c>
    </row>
    <row r="1209" s="516" customFormat="1" ht="15.75" spans="1:7">
      <c r="A1209" s="551" t="s">
        <v>1061</v>
      </c>
      <c r="B1209" s="531">
        <v>110</v>
      </c>
      <c r="C1209" s="529">
        <v>39</v>
      </c>
      <c r="D1209" s="529">
        <v>107</v>
      </c>
      <c r="E1209" s="529">
        <v>39</v>
      </c>
      <c r="F1209" s="531">
        <f t="shared" si="9"/>
        <v>100</v>
      </c>
      <c r="G1209" s="538">
        <f t="shared" si="10"/>
        <v>36.4485981308411</v>
      </c>
    </row>
    <row r="1210" s="516" customFormat="1" ht="15.75" spans="1:7">
      <c r="A1210" s="551" t="s">
        <v>171</v>
      </c>
      <c r="B1210" s="531">
        <v>18</v>
      </c>
      <c r="C1210" s="529">
        <v>14</v>
      </c>
      <c r="D1210" s="529">
        <v>72</v>
      </c>
      <c r="E1210" s="529">
        <v>14</v>
      </c>
      <c r="F1210" s="531">
        <f t="shared" si="9"/>
        <v>100</v>
      </c>
      <c r="G1210" s="538">
        <f t="shared" si="10"/>
        <v>19.4444444444444</v>
      </c>
    </row>
    <row r="1211" s="516" customFormat="1" ht="15.75" spans="1:16373">
      <c r="A1211" s="551" t="s">
        <v>1062</v>
      </c>
      <c r="B1211" s="531"/>
      <c r="C1211" s="529">
        <v>2</v>
      </c>
      <c r="D1211" s="529">
        <v>28</v>
      </c>
      <c r="E1211" s="529">
        <v>2</v>
      </c>
      <c r="F1211" s="531">
        <f t="shared" si="9"/>
        <v>100</v>
      </c>
      <c r="G1211" s="538">
        <f t="shared" si="10"/>
        <v>7.14285714285714</v>
      </c>
      <c r="XEJ1211" s="523"/>
      <c r="XEK1211" s="523"/>
      <c r="XEL1211" s="523"/>
      <c r="XEM1211" s="523"/>
      <c r="XEN1211" s="523"/>
      <c r="XEO1211" s="523"/>
      <c r="XEP1211" s="523"/>
      <c r="XEQ1211" s="523"/>
      <c r="XER1211" s="523"/>
      <c r="XES1211" s="523"/>
    </row>
    <row r="1212" s="516" customFormat="1" spans="1:16373">
      <c r="A1212" s="551" t="s">
        <v>1063</v>
      </c>
      <c r="B1212" s="531">
        <f>SUM(B1213:B1217)</f>
        <v>2278</v>
      </c>
      <c r="C1212" s="531">
        <f>SUM(C1213:C1217)</f>
        <v>2364</v>
      </c>
      <c r="D1212" s="531">
        <v>1020</v>
      </c>
      <c r="E1212" s="531">
        <f>SUM(E1213:E1217)</f>
        <v>2008</v>
      </c>
      <c r="F1212" s="531">
        <f t="shared" si="9"/>
        <v>85</v>
      </c>
      <c r="G1212" s="538">
        <f t="shared" si="10"/>
        <v>196.862745098039</v>
      </c>
      <c r="XEJ1212" s="523"/>
      <c r="XEK1212" s="523"/>
      <c r="XEL1212" s="523"/>
      <c r="XEM1212" s="523"/>
      <c r="XEN1212" s="523"/>
      <c r="XEO1212" s="523"/>
      <c r="XEP1212" s="523"/>
      <c r="XEQ1212" s="523"/>
      <c r="XER1212" s="523"/>
      <c r="XES1212" s="523"/>
    </row>
    <row r="1213" s="516" customFormat="1" ht="15.75" spans="1:7">
      <c r="A1213" s="551" t="s">
        <v>162</v>
      </c>
      <c r="B1213" s="531">
        <v>815</v>
      </c>
      <c r="C1213" s="529">
        <v>701</v>
      </c>
      <c r="D1213" s="529">
        <v>740</v>
      </c>
      <c r="E1213" s="529">
        <v>701</v>
      </c>
      <c r="F1213" s="531">
        <f t="shared" si="9"/>
        <v>100</v>
      </c>
      <c r="G1213" s="538">
        <f t="shared" si="10"/>
        <v>94.7297297297297</v>
      </c>
    </row>
    <row r="1214" s="516" customFormat="1" ht="15.75" spans="1:7">
      <c r="A1214" s="551" t="s">
        <v>163</v>
      </c>
      <c r="B1214" s="531"/>
      <c r="C1214" s="529">
        <v>0</v>
      </c>
      <c r="D1214" s="529">
        <v>0</v>
      </c>
      <c r="E1214" s="529">
        <v>0</v>
      </c>
      <c r="F1214" s="531"/>
      <c r="G1214" s="538"/>
    </row>
    <row r="1215" s="516" customFormat="1" ht="15.75" spans="1:7">
      <c r="A1215" s="551" t="s">
        <v>164</v>
      </c>
      <c r="B1215" s="531"/>
      <c r="C1215" s="529">
        <v>0</v>
      </c>
      <c r="D1215" s="529">
        <v>0</v>
      </c>
      <c r="E1215" s="529">
        <v>0</v>
      </c>
      <c r="F1215" s="531"/>
      <c r="G1215" s="538"/>
    </row>
    <row r="1216" s="516" customFormat="1" ht="15.75" spans="1:7">
      <c r="A1216" s="551" t="s">
        <v>1064</v>
      </c>
      <c r="B1216" s="531">
        <v>1363</v>
      </c>
      <c r="C1216" s="529">
        <f>155+1208</f>
        <v>1363</v>
      </c>
      <c r="D1216" s="529">
        <v>280</v>
      </c>
      <c r="E1216" s="529">
        <v>1208</v>
      </c>
      <c r="F1216" s="531">
        <f>ROUND(E1216/C1216*100,0)</f>
        <v>89</v>
      </c>
      <c r="G1216" s="538">
        <f>E1216/D1216*100</f>
        <v>431.428571428571</v>
      </c>
    </row>
    <row r="1217" s="516" customFormat="1" ht="15.75" spans="1:7">
      <c r="A1217" s="551" t="s">
        <v>1065</v>
      </c>
      <c r="B1217" s="531">
        <v>100</v>
      </c>
      <c r="C1217" s="529">
        <f>201+99</f>
        <v>300</v>
      </c>
      <c r="D1217" s="529"/>
      <c r="E1217" s="529">
        <v>99</v>
      </c>
      <c r="F1217" s="531">
        <f>ROUND(E1217/C1217*100,0)</f>
        <v>33</v>
      </c>
      <c r="G1217" s="538"/>
    </row>
    <row r="1218" s="516" customFormat="1" ht="15.75" spans="1:7">
      <c r="A1218" s="551" t="s">
        <v>1066</v>
      </c>
      <c r="B1218" s="531">
        <v>0</v>
      </c>
      <c r="C1218" s="529">
        <v>0</v>
      </c>
      <c r="D1218" s="529">
        <v>0</v>
      </c>
      <c r="E1218" s="529">
        <v>0</v>
      </c>
      <c r="F1218" s="531"/>
      <c r="G1218" s="538"/>
    </row>
    <row r="1219" s="516" customFormat="1" ht="15.75" spans="1:7">
      <c r="A1219" s="551" t="s">
        <v>162</v>
      </c>
      <c r="B1219" s="531"/>
      <c r="C1219" s="529">
        <v>0</v>
      </c>
      <c r="D1219" s="529">
        <v>0</v>
      </c>
      <c r="E1219" s="529">
        <v>0</v>
      </c>
      <c r="F1219" s="531"/>
      <c r="G1219" s="538"/>
    </row>
    <row r="1220" s="516" customFormat="1" ht="15.75" spans="1:7">
      <c r="A1220" s="551" t="s">
        <v>163</v>
      </c>
      <c r="B1220" s="531"/>
      <c r="C1220" s="529">
        <v>0</v>
      </c>
      <c r="D1220" s="529">
        <v>0</v>
      </c>
      <c r="E1220" s="529">
        <v>0</v>
      </c>
      <c r="F1220" s="531"/>
      <c r="G1220" s="538"/>
    </row>
    <row r="1221" s="516" customFormat="1" ht="15.75" spans="1:7">
      <c r="A1221" s="551" t="s">
        <v>164</v>
      </c>
      <c r="B1221" s="531"/>
      <c r="C1221" s="529">
        <v>0</v>
      </c>
      <c r="D1221" s="529">
        <v>0</v>
      </c>
      <c r="E1221" s="529">
        <v>0</v>
      </c>
      <c r="F1221" s="531"/>
      <c r="G1221" s="538"/>
    </row>
    <row r="1222" s="516" customFormat="1" ht="15.75" spans="1:7">
      <c r="A1222" s="551" t="s">
        <v>1067</v>
      </c>
      <c r="B1222" s="531"/>
      <c r="C1222" s="529">
        <v>0</v>
      </c>
      <c r="D1222" s="529">
        <v>0</v>
      </c>
      <c r="E1222" s="529">
        <v>0</v>
      </c>
      <c r="F1222" s="531"/>
      <c r="G1222" s="538"/>
    </row>
    <row r="1223" s="516" customFormat="1" ht="15.75" spans="1:7">
      <c r="A1223" s="551" t="s">
        <v>1068</v>
      </c>
      <c r="B1223" s="531"/>
      <c r="C1223" s="529">
        <v>0</v>
      </c>
      <c r="D1223" s="529">
        <v>0</v>
      </c>
      <c r="E1223" s="529">
        <v>0</v>
      </c>
      <c r="F1223" s="531"/>
      <c r="G1223" s="538"/>
    </row>
    <row r="1224" s="516" customFormat="1" ht="15.75" spans="1:7">
      <c r="A1224" s="551" t="s">
        <v>171</v>
      </c>
      <c r="B1224" s="531"/>
      <c r="C1224" s="529">
        <v>0</v>
      </c>
      <c r="D1224" s="529">
        <v>0</v>
      </c>
      <c r="E1224" s="529">
        <v>0</v>
      </c>
      <c r="F1224" s="531"/>
      <c r="G1224" s="538"/>
    </row>
    <row r="1225" s="516" customFormat="1" ht="15.75" spans="1:7">
      <c r="A1225" s="551" t="s">
        <v>1069</v>
      </c>
      <c r="B1225" s="531"/>
      <c r="C1225" s="529">
        <v>0</v>
      </c>
      <c r="D1225" s="529">
        <v>0</v>
      </c>
      <c r="E1225" s="529">
        <v>0</v>
      </c>
      <c r="F1225" s="531"/>
      <c r="G1225" s="538"/>
    </row>
    <row r="1226" s="516" customFormat="1" ht="15.75" spans="1:7">
      <c r="A1226" s="551" t="s">
        <v>1070</v>
      </c>
      <c r="B1226" s="531">
        <v>0</v>
      </c>
      <c r="C1226" s="529">
        <v>0</v>
      </c>
      <c r="D1226" s="529">
        <v>0</v>
      </c>
      <c r="E1226" s="529">
        <v>0</v>
      </c>
      <c r="F1226" s="531"/>
      <c r="G1226" s="538"/>
    </row>
    <row r="1227" s="516" customFormat="1" ht="15.75" spans="1:7">
      <c r="A1227" s="551" t="s">
        <v>162</v>
      </c>
      <c r="B1227" s="531"/>
      <c r="C1227" s="529">
        <v>0</v>
      </c>
      <c r="D1227" s="529">
        <v>0</v>
      </c>
      <c r="E1227" s="529">
        <v>0</v>
      </c>
      <c r="F1227" s="531"/>
      <c r="G1227" s="538"/>
    </row>
    <row r="1228" s="516" customFormat="1" ht="15.75" spans="1:7">
      <c r="A1228" s="551" t="s">
        <v>163</v>
      </c>
      <c r="B1228" s="531"/>
      <c r="C1228" s="529">
        <v>0</v>
      </c>
      <c r="D1228" s="529">
        <v>0</v>
      </c>
      <c r="E1228" s="529">
        <v>0</v>
      </c>
      <c r="F1228" s="531"/>
      <c r="G1228" s="538"/>
    </row>
    <row r="1229" s="516" customFormat="1" ht="15.75" spans="1:7">
      <c r="A1229" s="551" t="s">
        <v>164</v>
      </c>
      <c r="B1229" s="531"/>
      <c r="C1229" s="529">
        <v>0</v>
      </c>
      <c r="D1229" s="529">
        <v>0</v>
      </c>
      <c r="E1229" s="529">
        <v>0</v>
      </c>
      <c r="F1229" s="531"/>
      <c r="G1229" s="538"/>
    </row>
    <row r="1230" s="516" customFormat="1" ht="15.75" spans="1:7">
      <c r="A1230" s="551" t="s">
        <v>1071</v>
      </c>
      <c r="B1230" s="531"/>
      <c r="C1230" s="529">
        <v>0</v>
      </c>
      <c r="D1230" s="529">
        <v>0</v>
      </c>
      <c r="E1230" s="529">
        <v>0</v>
      </c>
      <c r="F1230" s="531"/>
      <c r="G1230" s="538"/>
    </row>
    <row r="1231" s="516" customFormat="1" ht="15.75" spans="1:7">
      <c r="A1231" s="551" t="s">
        <v>1072</v>
      </c>
      <c r="B1231" s="531"/>
      <c r="C1231" s="529">
        <v>0</v>
      </c>
      <c r="D1231" s="529">
        <v>0</v>
      </c>
      <c r="E1231" s="529">
        <v>0</v>
      </c>
      <c r="F1231" s="531"/>
      <c r="G1231" s="538"/>
    </row>
    <row r="1232" s="516" customFormat="1" ht="15.75" spans="1:7">
      <c r="A1232" s="551" t="s">
        <v>1073</v>
      </c>
      <c r="B1232" s="531"/>
      <c r="C1232" s="529">
        <v>0</v>
      </c>
      <c r="D1232" s="529">
        <v>0</v>
      </c>
      <c r="E1232" s="529">
        <v>0</v>
      </c>
      <c r="F1232" s="531"/>
      <c r="G1232" s="538"/>
    </row>
    <row r="1233" s="516" customFormat="1" ht="15.75" spans="1:7">
      <c r="A1233" s="551" t="s">
        <v>1074</v>
      </c>
      <c r="B1233" s="531"/>
      <c r="C1233" s="529">
        <v>0</v>
      </c>
      <c r="D1233" s="529">
        <v>0</v>
      </c>
      <c r="E1233" s="529">
        <v>0</v>
      </c>
      <c r="F1233" s="531"/>
      <c r="G1233" s="538"/>
    </row>
    <row r="1234" s="516" customFormat="1" ht="15.75" spans="1:7">
      <c r="A1234" s="551" t="s">
        <v>1075</v>
      </c>
      <c r="B1234" s="531"/>
      <c r="C1234" s="529">
        <v>0</v>
      </c>
      <c r="D1234" s="529">
        <v>0</v>
      </c>
      <c r="E1234" s="529">
        <v>0</v>
      </c>
      <c r="F1234" s="531"/>
      <c r="G1234" s="538"/>
    </row>
    <row r="1235" s="516" customFormat="1" ht="15.75" spans="1:7">
      <c r="A1235" s="551" t="s">
        <v>1076</v>
      </c>
      <c r="B1235" s="531"/>
      <c r="C1235" s="529">
        <v>0</v>
      </c>
      <c r="D1235" s="529">
        <v>0</v>
      </c>
      <c r="E1235" s="529">
        <v>0</v>
      </c>
      <c r="F1235" s="531"/>
      <c r="G1235" s="538"/>
    </row>
    <row r="1236" s="516" customFormat="1" ht="15.75" spans="1:7">
      <c r="A1236" s="551" t="s">
        <v>1077</v>
      </c>
      <c r="B1236" s="531"/>
      <c r="C1236" s="529">
        <v>0</v>
      </c>
      <c r="D1236" s="529">
        <v>0</v>
      </c>
      <c r="E1236" s="529">
        <v>0</v>
      </c>
      <c r="F1236" s="531"/>
      <c r="G1236" s="538"/>
    </row>
    <row r="1237" s="516" customFormat="1" ht="15.75" spans="1:7">
      <c r="A1237" s="551" t="s">
        <v>1078</v>
      </c>
      <c r="B1237" s="531"/>
      <c r="C1237" s="529">
        <v>0</v>
      </c>
      <c r="D1237" s="529">
        <v>0</v>
      </c>
      <c r="E1237" s="529">
        <v>0</v>
      </c>
      <c r="F1237" s="531"/>
      <c r="G1237" s="538"/>
    </row>
    <row r="1238" s="516" customFormat="1" ht="15.75" spans="1:7">
      <c r="A1238" s="551" t="s">
        <v>1079</v>
      </c>
      <c r="B1238" s="531"/>
      <c r="C1238" s="529">
        <v>0</v>
      </c>
      <c r="D1238" s="529">
        <v>0</v>
      </c>
      <c r="E1238" s="529">
        <v>0</v>
      </c>
      <c r="F1238" s="531"/>
      <c r="G1238" s="538"/>
    </row>
    <row r="1239" s="516" customFormat="1" spans="1:7">
      <c r="A1239" s="551" t="s">
        <v>1080</v>
      </c>
      <c r="B1239" s="531">
        <f>SUM(B1240:B1242)</f>
        <v>77</v>
      </c>
      <c r="C1239" s="531">
        <f>SUM(C1240:C1242)</f>
        <v>849</v>
      </c>
      <c r="D1239" s="531">
        <v>110</v>
      </c>
      <c r="E1239" s="531">
        <f>SUM(E1240:E1242)</f>
        <v>821</v>
      </c>
      <c r="F1239" s="531">
        <f>ROUND(E1239/C1239*100,0)</f>
        <v>97</v>
      </c>
      <c r="G1239" s="538">
        <f>E1239/D1239*100</f>
        <v>746.363636363636</v>
      </c>
    </row>
    <row r="1240" s="516" customFormat="1" ht="15.75" spans="1:7">
      <c r="A1240" s="551" t="s">
        <v>1081</v>
      </c>
      <c r="B1240" s="531">
        <v>77</v>
      </c>
      <c r="C1240" s="529">
        <f>28+821</f>
        <v>849</v>
      </c>
      <c r="D1240" s="529">
        <v>110</v>
      </c>
      <c r="E1240" s="529">
        <v>821</v>
      </c>
      <c r="F1240" s="531">
        <f>ROUND(E1240/C1240*100,0)</f>
        <v>97</v>
      </c>
      <c r="G1240" s="538">
        <f>E1240/D1240*100</f>
        <v>746.363636363636</v>
      </c>
    </row>
    <row r="1241" s="516" customFormat="1" ht="15.75" spans="1:7">
      <c r="A1241" s="551" t="s">
        <v>1082</v>
      </c>
      <c r="B1241" s="531"/>
      <c r="C1241" s="529"/>
      <c r="D1241" s="529"/>
      <c r="E1241" s="529"/>
      <c r="F1241" s="531"/>
      <c r="G1241" s="538"/>
    </row>
    <row r="1242" s="516" customFormat="1" ht="15.75" spans="1:7">
      <c r="A1242" s="551" t="s">
        <v>1083</v>
      </c>
      <c r="B1242" s="531"/>
      <c r="C1242" s="529">
        <v>0</v>
      </c>
      <c r="D1242" s="529">
        <v>0</v>
      </c>
      <c r="E1242" s="529">
        <v>0</v>
      </c>
      <c r="F1242" s="531"/>
      <c r="G1242" s="538"/>
    </row>
    <row r="1243" s="516" customFormat="1" ht="15.75" spans="1:7">
      <c r="A1243" s="551" t="s">
        <v>1084</v>
      </c>
      <c r="B1243" s="529">
        <f>SUM(B1244:B1246)</f>
        <v>0</v>
      </c>
      <c r="C1243" s="529">
        <f>SUM(C1244:C1246)</f>
        <v>14</v>
      </c>
      <c r="D1243" s="529">
        <v>33</v>
      </c>
      <c r="E1243" s="529">
        <f>SUM(E1244:E1246)</f>
        <v>14</v>
      </c>
      <c r="F1243" s="531">
        <f>ROUND(E1243/C1243*100,0)</f>
        <v>100</v>
      </c>
      <c r="G1243" s="538">
        <f>E1243/D1243*100</f>
        <v>42.4242424242424</v>
      </c>
    </row>
    <row r="1244" s="516" customFormat="1" ht="15.75" spans="1:7">
      <c r="A1244" s="551" t="s">
        <v>1085</v>
      </c>
      <c r="B1244" s="531"/>
      <c r="C1244" s="529">
        <v>14</v>
      </c>
      <c r="D1244" s="529">
        <v>33</v>
      </c>
      <c r="E1244" s="529">
        <v>14</v>
      </c>
      <c r="F1244" s="531">
        <f>ROUND(E1244/C1244*100,0)</f>
        <v>100</v>
      </c>
      <c r="G1244" s="538">
        <f>E1244/D1244*100</f>
        <v>42.4242424242424</v>
      </c>
    </row>
    <row r="1245" s="516" customFormat="1" ht="15.75" spans="1:7">
      <c r="A1245" s="551" t="s">
        <v>1086</v>
      </c>
      <c r="B1245" s="531"/>
      <c r="C1245" s="529">
        <v>0</v>
      </c>
      <c r="D1245" s="529">
        <v>0</v>
      </c>
      <c r="E1245" s="529">
        <v>0</v>
      </c>
      <c r="F1245" s="531"/>
      <c r="G1245" s="538"/>
    </row>
    <row r="1246" s="516" customFormat="1" ht="15.75" spans="1:7">
      <c r="A1246" s="551" t="s">
        <v>1087</v>
      </c>
      <c r="B1246" s="531"/>
      <c r="C1246" s="529">
        <v>0</v>
      </c>
      <c r="D1246" s="529">
        <v>0</v>
      </c>
      <c r="E1246" s="529">
        <v>0</v>
      </c>
      <c r="F1246" s="531"/>
      <c r="G1246" s="538"/>
    </row>
    <row r="1247" s="516" customFormat="1" ht="15.75" spans="1:7">
      <c r="A1247" s="551" t="s">
        <v>1088</v>
      </c>
      <c r="B1247" s="531"/>
      <c r="C1247" s="529"/>
      <c r="D1247" s="529"/>
      <c r="E1247" s="529"/>
      <c r="F1247" s="531"/>
      <c r="G1247" s="538"/>
    </row>
    <row r="1248" s="516" customFormat="1" ht="15.75" spans="1:16373">
      <c r="A1248" s="551" t="s">
        <v>100</v>
      </c>
      <c r="B1248" s="531">
        <v>894</v>
      </c>
      <c r="C1248" s="529"/>
      <c r="D1248" s="529"/>
      <c r="E1248" s="529"/>
      <c r="F1248" s="531"/>
      <c r="G1248" s="538"/>
      <c r="XEJ1248" s="523"/>
      <c r="XEK1248" s="523"/>
      <c r="XEL1248" s="523"/>
      <c r="XEM1248" s="523"/>
      <c r="XEN1248" s="523"/>
      <c r="XEO1248" s="523"/>
      <c r="XEP1248" s="523"/>
      <c r="XEQ1248" s="523"/>
      <c r="XER1248" s="523"/>
      <c r="XES1248" s="523"/>
    </row>
    <row r="1249" s="516" customFormat="1" ht="15.75" spans="1:7">
      <c r="A1249" s="528" t="s">
        <v>101</v>
      </c>
      <c r="B1249" s="529">
        <f>SUM(B1250:B1251)</f>
        <v>5592</v>
      </c>
      <c r="C1249" s="529">
        <f>SUM(C1250:C1251)</f>
        <v>85</v>
      </c>
      <c r="D1249" s="529">
        <v>500</v>
      </c>
      <c r="E1249" s="529">
        <f>SUM(E1250:E1251)</f>
        <v>85</v>
      </c>
      <c r="F1249" s="531">
        <f>ROUND(E1249/C1249*100,0)</f>
        <v>100</v>
      </c>
      <c r="G1249" s="538">
        <f>E1249/D1249*100</f>
        <v>17</v>
      </c>
    </row>
    <row r="1250" s="516" customFormat="1" ht="15.75" spans="1:7">
      <c r="A1250" s="528" t="s">
        <v>1089</v>
      </c>
      <c r="B1250" s="531">
        <v>5562</v>
      </c>
      <c r="C1250" s="529"/>
      <c r="D1250" s="529"/>
      <c r="E1250" s="529"/>
      <c r="F1250" s="531"/>
      <c r="G1250" s="538"/>
    </row>
    <row r="1251" s="516" customFormat="1" ht="15.75" spans="1:7">
      <c r="A1251" s="528" t="s">
        <v>961</v>
      </c>
      <c r="B1251" s="531">
        <v>30</v>
      </c>
      <c r="C1251" s="529">
        <v>85</v>
      </c>
      <c r="D1251" s="529">
        <v>500</v>
      </c>
      <c r="E1251" s="529">
        <v>85</v>
      </c>
      <c r="F1251" s="531">
        <f>ROUND(E1251/C1251*100,0)</f>
        <v>100</v>
      </c>
      <c r="G1251" s="538">
        <f>E1251/D1251*100</f>
        <v>17</v>
      </c>
    </row>
    <row r="1252" s="516" customFormat="1" ht="15.75" spans="1:16373">
      <c r="A1252" s="551" t="s">
        <v>102</v>
      </c>
      <c r="B1252" s="529">
        <f>B1253</f>
        <v>5342</v>
      </c>
      <c r="C1252" s="529">
        <f>C1253</f>
        <v>5290</v>
      </c>
      <c r="D1252" s="529">
        <v>3933</v>
      </c>
      <c r="E1252" s="529">
        <f>E1253</f>
        <v>5290</v>
      </c>
      <c r="F1252" s="531">
        <f>ROUND(E1252/C1252*100,0)</f>
        <v>100</v>
      </c>
      <c r="G1252" s="538">
        <f>E1252/D1252*100</f>
        <v>134.502923976608</v>
      </c>
      <c r="XEJ1252" s="523"/>
      <c r="XEK1252" s="523"/>
      <c r="XEL1252" s="523"/>
      <c r="XEM1252" s="523"/>
      <c r="XEN1252" s="523"/>
      <c r="XEO1252" s="523"/>
      <c r="XEP1252" s="523"/>
      <c r="XEQ1252" s="523"/>
      <c r="XER1252" s="523"/>
      <c r="XES1252" s="523"/>
    </row>
    <row r="1253" s="516" customFormat="1" spans="1:7">
      <c r="A1253" s="551" t="s">
        <v>1090</v>
      </c>
      <c r="B1253" s="531">
        <f>B1254+B1255+B1256+B1257</f>
        <v>5342</v>
      </c>
      <c r="C1253" s="531">
        <f>SUM(C1254:C1257)</f>
        <v>5290</v>
      </c>
      <c r="D1253" s="531">
        <v>3933</v>
      </c>
      <c r="E1253" s="531">
        <f>SUM(E1254:E1257)</f>
        <v>5290</v>
      </c>
      <c r="F1253" s="531">
        <f>ROUND(E1253/C1253*100,0)</f>
        <v>100</v>
      </c>
      <c r="G1253" s="538">
        <f>E1253/D1253*100</f>
        <v>134.502923976608</v>
      </c>
    </row>
    <row r="1254" s="516" customFormat="1" ht="15.75" spans="1:16373">
      <c r="A1254" s="551" t="s">
        <v>1091</v>
      </c>
      <c r="B1254" s="531">
        <v>5342</v>
      </c>
      <c r="C1254" s="529">
        <v>5290</v>
      </c>
      <c r="D1254" s="529">
        <v>3933</v>
      </c>
      <c r="E1254" s="529">
        <v>5290</v>
      </c>
      <c r="F1254" s="531">
        <f>ROUND(E1254/C1254*100,0)</f>
        <v>100</v>
      </c>
      <c r="G1254" s="538">
        <f>E1254/D1254*100</f>
        <v>134.502923976608</v>
      </c>
      <c r="XEJ1254" s="523"/>
      <c r="XEK1254" s="523"/>
      <c r="XEL1254" s="523"/>
      <c r="XEM1254" s="523"/>
      <c r="XEN1254" s="523"/>
      <c r="XEO1254" s="523"/>
      <c r="XEP1254" s="523"/>
      <c r="XEQ1254" s="523"/>
      <c r="XER1254" s="523"/>
      <c r="XES1254" s="523"/>
    </row>
    <row r="1255" s="516" customFormat="1" ht="15.75" spans="1:7">
      <c r="A1255" s="551" t="s">
        <v>1092</v>
      </c>
      <c r="B1255" s="531"/>
      <c r="C1255" s="529"/>
      <c r="D1255" s="529"/>
      <c r="E1255" s="529"/>
      <c r="F1255" s="531"/>
      <c r="G1255" s="538"/>
    </row>
    <row r="1256" s="516" customFormat="1" ht="15.75" spans="1:7">
      <c r="A1256" s="551" t="s">
        <v>1093</v>
      </c>
      <c r="B1256" s="531"/>
      <c r="C1256" s="529"/>
      <c r="D1256" s="529"/>
      <c r="E1256" s="529"/>
      <c r="F1256" s="531"/>
      <c r="G1256" s="538"/>
    </row>
    <row r="1257" s="516" customFormat="1" ht="15.75" spans="1:7">
      <c r="A1257" s="551" t="s">
        <v>1094</v>
      </c>
      <c r="B1257" s="531"/>
      <c r="C1257" s="529"/>
      <c r="D1257" s="529"/>
      <c r="E1257" s="529"/>
      <c r="F1257" s="531"/>
      <c r="G1257" s="538"/>
    </row>
    <row r="1258" s="516" customFormat="1" ht="15.75" spans="1:16373">
      <c r="A1258" s="528" t="s">
        <v>103</v>
      </c>
      <c r="B1258" s="529">
        <f>B1259</f>
        <v>10</v>
      </c>
      <c r="C1258" s="529">
        <f>C1259</f>
        <v>15</v>
      </c>
      <c r="D1258" s="529">
        <v>50</v>
      </c>
      <c r="E1258" s="529">
        <f>E1259</f>
        <v>15</v>
      </c>
      <c r="F1258" s="531">
        <f>ROUND(E1258/C1258*100,0)</f>
        <v>100</v>
      </c>
      <c r="G1258" s="538">
        <f>E1258/D1258*100</f>
        <v>30</v>
      </c>
      <c r="XEJ1258" s="523"/>
      <c r="XEK1258" s="523"/>
      <c r="XEL1258" s="523"/>
      <c r="XEM1258" s="523"/>
      <c r="XEN1258" s="523"/>
      <c r="XEO1258" s="523"/>
      <c r="XEP1258" s="523"/>
      <c r="XEQ1258" s="523"/>
      <c r="XER1258" s="523"/>
      <c r="XES1258" s="523"/>
    </row>
    <row r="1259" s="516" customFormat="1" ht="15.75" spans="1:7">
      <c r="A1259" s="528" t="s">
        <v>1095</v>
      </c>
      <c r="B1259" s="531">
        <v>10</v>
      </c>
      <c r="C1259" s="529">
        <v>15</v>
      </c>
      <c r="D1259" s="529">
        <v>50</v>
      </c>
      <c r="E1259" s="529">
        <v>15</v>
      </c>
      <c r="F1259" s="531">
        <f>ROUND(E1259/C1259*100,0)</f>
        <v>100</v>
      </c>
      <c r="G1259" s="538">
        <f>E1259/D1259*100</f>
        <v>30</v>
      </c>
    </row>
    <row r="1260" s="516" customFormat="1" ht="15.75" spans="1:7">
      <c r="A1260" s="528"/>
      <c r="B1260" s="531"/>
      <c r="C1260" s="552"/>
      <c r="D1260" s="552"/>
      <c r="E1260" s="552"/>
      <c r="F1260" s="531"/>
      <c r="G1260" s="538"/>
    </row>
    <row r="1261" s="516" customFormat="1" ht="15.75" spans="1:7">
      <c r="A1261" s="528"/>
      <c r="B1261" s="531"/>
      <c r="C1261" s="552"/>
      <c r="D1261" s="552"/>
      <c r="E1261" s="552"/>
      <c r="F1261" s="531"/>
      <c r="G1261" s="538"/>
    </row>
    <row r="1262" s="516" customFormat="1" spans="1:7">
      <c r="A1262" s="553" t="s">
        <v>1096</v>
      </c>
      <c r="B1262" s="531">
        <f>B1258+B1252+B1249+B1248+B1200+B1156+B1136+B1092+B1082+B1052+B1032+B968+B910+B803+B784+B712+B641+B515+B458+B402+B351+B261+B251+B247+B5</f>
        <v>91625</v>
      </c>
      <c r="C1262" s="531">
        <f>C1258+C1252+C1249+C1248+C1200+C1156+C1136+C1092+C1082+C1052+C1032+C968+C910+C803+C784+C712+C641+C515+C458+C402+C351+C261+C251+C247+C5</f>
        <v>91470</v>
      </c>
      <c r="D1262" s="531">
        <f>D1258+D1252+D1249+D1248+D1200+D1156+D1136+D1092+D1082+D1052+D1032+D968+D910+D803+D784+D712+D641+D515+D458+D402+D351+D261+D251+D247+D5</f>
        <v>94486</v>
      </c>
      <c r="E1262" s="531">
        <f>E1258+E1252+E1249+E1248+E1200+E1156+E1136+E1092+E1082+E1052+E1032+E968+E910+E803+E784+E712+E641+E515+E458+E402+E351+E261+E251+E247+E5</f>
        <v>83637</v>
      </c>
      <c r="F1262" s="531">
        <f>ROUND(E1262/C1262*100,0)</f>
        <v>91</v>
      </c>
      <c r="G1262" s="538">
        <f>E1262/D1262*100</f>
        <v>88.5178756641195</v>
      </c>
    </row>
    <row r="1263" s="519" customFormat="1" spans="1:16372">
      <c r="A1263" s="516"/>
      <c r="B1263" s="516"/>
      <c r="C1263" s="516"/>
      <c r="D1263" s="516"/>
      <c r="E1263" s="516"/>
      <c r="F1263" s="521"/>
      <c r="G1263" s="522"/>
      <c r="XEJ1263" s="523"/>
      <c r="XEK1263" s="523"/>
      <c r="XEL1263" s="523"/>
      <c r="XEM1263" s="523"/>
      <c r="XEN1263" s="523"/>
      <c r="XEO1263" s="523"/>
      <c r="XEP1263" s="523"/>
      <c r="XEQ1263" s="523"/>
      <c r="XER1263" s="523"/>
    </row>
    <row r="1264" s="519" customFormat="1" spans="1:16372">
      <c r="A1264" s="516"/>
      <c r="B1264" s="516"/>
      <c r="C1264" s="516"/>
      <c r="D1264" s="516"/>
      <c r="E1264" s="516"/>
      <c r="F1264" s="521"/>
      <c r="G1264" s="522"/>
      <c r="XEJ1264" s="523"/>
      <c r="XEK1264" s="523"/>
      <c r="XEL1264" s="523"/>
      <c r="XEM1264" s="523"/>
      <c r="XEN1264" s="523"/>
      <c r="XEO1264" s="523"/>
      <c r="XEP1264" s="523"/>
      <c r="XEQ1264" s="523"/>
      <c r="XER1264" s="523"/>
    </row>
    <row r="1265" s="519" customFormat="1" spans="1:16372">
      <c r="A1265" s="516"/>
      <c r="B1265" s="516"/>
      <c r="C1265" s="516"/>
      <c r="D1265" s="516"/>
      <c r="E1265" s="516"/>
      <c r="F1265" s="521"/>
      <c r="G1265" s="522"/>
      <c r="XEJ1265" s="523"/>
      <c r="XEK1265" s="523"/>
      <c r="XEL1265" s="523"/>
      <c r="XEM1265" s="523"/>
      <c r="XEN1265" s="523"/>
      <c r="XEO1265" s="523"/>
      <c r="XEP1265" s="523"/>
      <c r="XEQ1265" s="523"/>
      <c r="XER1265" s="523"/>
    </row>
    <row r="1266" s="519" customFormat="1" spans="1:16372">
      <c r="A1266" s="516"/>
      <c r="B1266" s="516"/>
      <c r="C1266" s="516"/>
      <c r="D1266" s="516"/>
      <c r="E1266" s="516"/>
      <c r="F1266" s="521"/>
      <c r="G1266" s="522"/>
      <c r="XEJ1266" s="523"/>
      <c r="XEK1266" s="523"/>
      <c r="XEL1266" s="523"/>
      <c r="XEM1266" s="523"/>
      <c r="XEN1266" s="523"/>
      <c r="XEO1266" s="523"/>
      <c r="XEP1266" s="523"/>
      <c r="XEQ1266" s="523"/>
      <c r="XER1266" s="523"/>
    </row>
    <row r="1267" s="519" customFormat="1" spans="1:16372">
      <c r="A1267" s="516"/>
      <c r="B1267" s="516"/>
      <c r="C1267" s="516"/>
      <c r="D1267" s="516"/>
      <c r="E1267" s="516"/>
      <c r="F1267" s="521"/>
      <c r="G1267" s="522"/>
      <c r="XEJ1267" s="523"/>
      <c r="XEK1267" s="523"/>
      <c r="XEL1267" s="523"/>
      <c r="XEM1267" s="523"/>
      <c r="XEN1267" s="523"/>
      <c r="XEO1267" s="523"/>
      <c r="XEP1267" s="523"/>
      <c r="XEQ1267" s="523"/>
      <c r="XER1267" s="523"/>
    </row>
    <row r="1268" s="519" customFormat="1" spans="1:16372">
      <c r="A1268" s="516"/>
      <c r="B1268" s="516"/>
      <c r="C1268" s="516"/>
      <c r="D1268" s="516"/>
      <c r="E1268" s="516"/>
      <c r="F1268" s="521"/>
      <c r="G1268" s="522"/>
      <c r="XEJ1268" s="523"/>
      <c r="XEK1268" s="523"/>
      <c r="XEL1268" s="523"/>
      <c r="XEM1268" s="523"/>
      <c r="XEN1268" s="523"/>
      <c r="XEO1268" s="523"/>
      <c r="XEP1268" s="523"/>
      <c r="XEQ1268" s="523"/>
      <c r="XER1268" s="523"/>
    </row>
    <row r="1269" s="519" customFormat="1" spans="1:16372">
      <c r="A1269" s="516"/>
      <c r="B1269" s="516"/>
      <c r="C1269" s="516"/>
      <c r="D1269" s="516"/>
      <c r="E1269" s="516"/>
      <c r="F1269" s="521"/>
      <c r="G1269" s="522"/>
      <c r="XEJ1269" s="523"/>
      <c r="XEK1269" s="523"/>
      <c r="XEL1269" s="523"/>
      <c r="XEM1269" s="523"/>
      <c r="XEN1269" s="523"/>
      <c r="XEO1269" s="523"/>
      <c r="XEP1269" s="523"/>
      <c r="XEQ1269" s="523"/>
      <c r="XER1269" s="523"/>
    </row>
    <row r="1270" s="519" customFormat="1" spans="1:16372">
      <c r="A1270" s="516"/>
      <c r="B1270" s="516"/>
      <c r="C1270" s="516"/>
      <c r="D1270" s="516"/>
      <c r="E1270" s="516"/>
      <c r="F1270" s="521"/>
      <c r="G1270" s="522"/>
      <c r="XEJ1270" s="523"/>
      <c r="XEK1270" s="523"/>
      <c r="XEL1270" s="523"/>
      <c r="XEM1270" s="523"/>
      <c r="XEN1270" s="523"/>
      <c r="XEO1270" s="523"/>
      <c r="XEP1270" s="523"/>
      <c r="XEQ1270" s="523"/>
      <c r="XER1270" s="523"/>
    </row>
    <row r="1271" s="519" customFormat="1" spans="1:16372">
      <c r="A1271" s="516"/>
      <c r="B1271" s="516"/>
      <c r="C1271" s="516"/>
      <c r="D1271" s="516"/>
      <c r="E1271" s="516"/>
      <c r="F1271" s="521"/>
      <c r="G1271" s="522"/>
      <c r="XEJ1271" s="523"/>
      <c r="XEK1271" s="523"/>
      <c r="XEL1271" s="523"/>
      <c r="XEM1271" s="523"/>
      <c r="XEN1271" s="523"/>
      <c r="XEO1271" s="523"/>
      <c r="XEP1271" s="523"/>
      <c r="XEQ1271" s="523"/>
      <c r="XER1271" s="523"/>
    </row>
    <row r="1272" s="519" customFormat="1" spans="1:16372">
      <c r="A1272" s="516"/>
      <c r="B1272" s="516"/>
      <c r="C1272" s="516"/>
      <c r="D1272" s="516"/>
      <c r="E1272" s="516"/>
      <c r="F1272" s="521"/>
      <c r="G1272" s="522"/>
      <c r="XEJ1272" s="523"/>
      <c r="XEK1272" s="523"/>
      <c r="XEL1272" s="523"/>
      <c r="XEM1272" s="523"/>
      <c r="XEN1272" s="523"/>
      <c r="XEO1272" s="523"/>
      <c r="XEP1272" s="523"/>
      <c r="XEQ1272" s="523"/>
      <c r="XER1272" s="523"/>
    </row>
    <row r="1273" s="519" customFormat="1" spans="1:16372">
      <c r="A1273" s="516"/>
      <c r="B1273" s="516"/>
      <c r="C1273" s="516"/>
      <c r="D1273" s="516"/>
      <c r="E1273" s="516"/>
      <c r="F1273" s="521"/>
      <c r="G1273" s="522"/>
      <c r="XEJ1273" s="523"/>
      <c r="XEK1273" s="523"/>
      <c r="XEL1273" s="523"/>
      <c r="XEM1273" s="523"/>
      <c r="XEN1273" s="523"/>
      <c r="XEO1273" s="523"/>
      <c r="XEP1273" s="523"/>
      <c r="XEQ1273" s="523"/>
      <c r="XER1273" s="523"/>
    </row>
    <row r="1274" s="519" customFormat="1" spans="1:16372">
      <c r="A1274" s="516"/>
      <c r="B1274" s="516"/>
      <c r="C1274" s="516"/>
      <c r="D1274" s="516"/>
      <c r="E1274" s="516"/>
      <c r="F1274" s="521"/>
      <c r="G1274" s="522"/>
      <c r="XEJ1274" s="523"/>
      <c r="XEK1274" s="523"/>
      <c r="XEL1274" s="523"/>
      <c r="XEM1274" s="523"/>
      <c r="XEN1274" s="523"/>
      <c r="XEO1274" s="523"/>
      <c r="XEP1274" s="523"/>
      <c r="XEQ1274" s="523"/>
      <c r="XER1274" s="523"/>
    </row>
    <row r="1275" s="519" customFormat="1" spans="1:16372">
      <c r="A1275" s="516"/>
      <c r="B1275" s="516"/>
      <c r="C1275" s="516"/>
      <c r="D1275" s="516"/>
      <c r="E1275" s="516"/>
      <c r="F1275" s="521"/>
      <c r="G1275" s="522"/>
      <c r="XEJ1275" s="523"/>
      <c r="XEK1275" s="523"/>
      <c r="XEL1275" s="523"/>
      <c r="XEM1275" s="523"/>
      <c r="XEN1275" s="523"/>
      <c r="XEO1275" s="523"/>
      <c r="XEP1275" s="523"/>
      <c r="XEQ1275" s="523"/>
      <c r="XER1275" s="523"/>
    </row>
    <row r="1276" s="519" customFormat="1" spans="1:16372">
      <c r="A1276" s="516"/>
      <c r="B1276" s="516"/>
      <c r="C1276" s="516"/>
      <c r="D1276" s="516"/>
      <c r="E1276" s="516"/>
      <c r="F1276" s="521"/>
      <c r="G1276" s="522"/>
      <c r="XEJ1276" s="523"/>
      <c r="XEK1276" s="523"/>
      <c r="XEL1276" s="523"/>
      <c r="XEM1276" s="523"/>
      <c r="XEN1276" s="523"/>
      <c r="XEO1276" s="523"/>
      <c r="XEP1276" s="523"/>
      <c r="XEQ1276" s="523"/>
      <c r="XER1276" s="523"/>
    </row>
    <row r="1277" s="519" customFormat="1" spans="1:16372">
      <c r="A1277" s="516"/>
      <c r="B1277" s="516"/>
      <c r="C1277" s="516"/>
      <c r="D1277" s="516"/>
      <c r="E1277" s="516"/>
      <c r="F1277" s="521"/>
      <c r="G1277" s="522"/>
      <c r="XEJ1277" s="523"/>
      <c r="XEK1277" s="523"/>
      <c r="XEL1277" s="523"/>
      <c r="XEM1277" s="523"/>
      <c r="XEN1277" s="523"/>
      <c r="XEO1277" s="523"/>
      <c r="XEP1277" s="523"/>
      <c r="XEQ1277" s="523"/>
      <c r="XER1277" s="523"/>
    </row>
    <row r="1278" s="520" customFormat="1" spans="1:16366">
      <c r="A1278" s="516"/>
      <c r="B1278" s="516"/>
      <c r="C1278" s="516"/>
      <c r="D1278" s="516"/>
      <c r="E1278" s="516"/>
      <c r="F1278" s="521"/>
      <c r="G1278" s="522"/>
      <c r="XEJ1278" s="523"/>
      <c r="XEK1278" s="523"/>
      <c r="XEL1278" s="523"/>
    </row>
    <row r="1279" s="520" customFormat="1" spans="1:16366">
      <c r="A1279" s="516"/>
      <c r="B1279" s="516"/>
      <c r="C1279" s="516"/>
      <c r="D1279" s="516"/>
      <c r="E1279" s="516"/>
      <c r="F1279" s="521"/>
      <c r="G1279" s="522"/>
      <c r="XEJ1279" s="523"/>
      <c r="XEK1279" s="523"/>
      <c r="XEL1279" s="523"/>
    </row>
    <row r="1280" s="520" customFormat="1" spans="1:16366">
      <c r="A1280" s="516"/>
      <c r="B1280" s="516"/>
      <c r="C1280" s="516"/>
      <c r="D1280" s="516"/>
      <c r="E1280" s="516"/>
      <c r="F1280" s="521"/>
      <c r="G1280" s="522"/>
      <c r="XEJ1280" s="523"/>
      <c r="XEK1280" s="523"/>
      <c r="XEL1280" s="523"/>
    </row>
    <row r="1281" s="520" customFormat="1" spans="1:16366">
      <c r="A1281" s="516"/>
      <c r="B1281" s="516"/>
      <c r="C1281" s="516"/>
      <c r="D1281" s="516"/>
      <c r="E1281" s="516"/>
      <c r="F1281" s="521"/>
      <c r="G1281" s="522"/>
      <c r="XEJ1281" s="523"/>
      <c r="XEK1281" s="523"/>
      <c r="XEL1281" s="523"/>
    </row>
    <row r="1282" s="520" customFormat="1" spans="1:16366">
      <c r="A1282" s="516"/>
      <c r="B1282" s="516"/>
      <c r="C1282" s="516"/>
      <c r="D1282" s="516"/>
      <c r="E1282" s="516"/>
      <c r="F1282" s="521"/>
      <c r="G1282" s="522"/>
      <c r="XEJ1282" s="523"/>
      <c r="XEK1282" s="523"/>
      <c r="XEL1282" s="523"/>
    </row>
    <row r="1283" s="520" customFormat="1" spans="1:16366">
      <c r="A1283" s="516"/>
      <c r="B1283" s="516"/>
      <c r="C1283" s="516"/>
      <c r="D1283" s="516"/>
      <c r="E1283" s="516"/>
      <c r="F1283" s="521"/>
      <c r="G1283" s="522"/>
      <c r="XEJ1283" s="523"/>
      <c r="XEK1283" s="523"/>
      <c r="XEL1283" s="523"/>
    </row>
    <row r="1284" s="520" customFormat="1" spans="1:16366">
      <c r="A1284" s="516"/>
      <c r="B1284" s="516"/>
      <c r="C1284" s="516"/>
      <c r="D1284" s="516"/>
      <c r="E1284" s="516"/>
      <c r="F1284" s="521"/>
      <c r="G1284" s="522"/>
      <c r="XEJ1284" s="523"/>
      <c r="XEK1284" s="523"/>
      <c r="XEL1284" s="523"/>
    </row>
    <row r="1285" s="520" customFormat="1" spans="1:16366">
      <c r="A1285" s="516"/>
      <c r="B1285" s="516"/>
      <c r="C1285" s="516"/>
      <c r="D1285" s="516"/>
      <c r="E1285" s="516"/>
      <c r="F1285" s="521"/>
      <c r="G1285" s="522"/>
      <c r="XEJ1285" s="523"/>
      <c r="XEK1285" s="523"/>
      <c r="XEL1285" s="523"/>
    </row>
    <row r="1286" s="520" customFormat="1" spans="1:16366">
      <c r="A1286" s="516"/>
      <c r="B1286" s="516"/>
      <c r="C1286" s="516"/>
      <c r="D1286" s="516"/>
      <c r="E1286" s="516"/>
      <c r="F1286" s="521"/>
      <c r="G1286" s="522"/>
      <c r="XEJ1286" s="523"/>
      <c r="XEK1286" s="523"/>
      <c r="XEL1286" s="523"/>
    </row>
    <row r="1287" s="520" customFormat="1" spans="1:16366">
      <c r="A1287" s="516"/>
      <c r="B1287" s="516"/>
      <c r="C1287" s="516"/>
      <c r="D1287" s="516"/>
      <c r="E1287" s="516"/>
      <c r="F1287" s="521"/>
      <c r="G1287" s="522"/>
      <c r="XEJ1287" s="523"/>
      <c r="XEK1287" s="523"/>
      <c r="XEL1287" s="523"/>
    </row>
    <row r="1288" s="520" customFormat="1" spans="1:16366">
      <c r="A1288" s="516"/>
      <c r="B1288" s="516"/>
      <c r="C1288" s="516"/>
      <c r="D1288" s="516"/>
      <c r="E1288" s="516"/>
      <c r="F1288" s="521"/>
      <c r="G1288" s="522"/>
      <c r="XEJ1288" s="523"/>
      <c r="XEK1288" s="523"/>
      <c r="XEL1288" s="523"/>
    </row>
    <row r="1289" s="520" customFormat="1" spans="1:16366">
      <c r="A1289" s="516"/>
      <c r="B1289" s="516"/>
      <c r="C1289" s="516"/>
      <c r="D1289" s="516"/>
      <c r="E1289" s="516"/>
      <c r="F1289" s="521"/>
      <c r="G1289" s="522"/>
      <c r="XEJ1289" s="523"/>
      <c r="XEK1289" s="523"/>
      <c r="XEL1289" s="523"/>
    </row>
    <row r="1290" s="520" customFormat="1" spans="1:16366">
      <c r="A1290" s="516"/>
      <c r="B1290" s="516"/>
      <c r="C1290" s="516"/>
      <c r="D1290" s="516"/>
      <c r="E1290" s="516"/>
      <c r="F1290" s="521"/>
      <c r="G1290" s="522"/>
      <c r="XEJ1290" s="523"/>
      <c r="XEK1290" s="523"/>
      <c r="XEL1290" s="523"/>
    </row>
    <row r="1291" s="520" customFormat="1" spans="1:16366">
      <c r="A1291" s="516"/>
      <c r="B1291" s="516"/>
      <c r="C1291" s="516"/>
      <c r="D1291" s="516"/>
      <c r="E1291" s="516"/>
      <c r="F1291" s="521"/>
      <c r="G1291" s="522"/>
      <c r="XEJ1291" s="523"/>
      <c r="XEK1291" s="523"/>
      <c r="XEL1291" s="523"/>
    </row>
    <row r="1292" s="520" customFormat="1" spans="1:16366">
      <c r="A1292" s="516"/>
      <c r="B1292" s="516"/>
      <c r="C1292" s="516"/>
      <c r="D1292" s="516"/>
      <c r="E1292" s="516"/>
      <c r="F1292" s="521"/>
      <c r="G1292" s="522"/>
      <c r="XEJ1292" s="523"/>
      <c r="XEK1292" s="523"/>
      <c r="XEL1292" s="523"/>
    </row>
    <row r="1293" s="520" customFormat="1" spans="1:16366">
      <c r="A1293" s="516"/>
      <c r="B1293" s="516"/>
      <c r="C1293" s="516"/>
      <c r="D1293" s="516"/>
      <c r="E1293" s="516"/>
      <c r="F1293" s="521"/>
      <c r="G1293" s="522"/>
      <c r="XEJ1293" s="523"/>
      <c r="XEK1293" s="523"/>
      <c r="XEL1293" s="523"/>
    </row>
    <row r="1294" s="520" customFormat="1" spans="1:16366">
      <c r="A1294" s="516"/>
      <c r="B1294" s="516"/>
      <c r="C1294" s="516"/>
      <c r="D1294" s="516"/>
      <c r="E1294" s="516"/>
      <c r="F1294" s="521"/>
      <c r="G1294" s="522"/>
      <c r="XEJ1294" s="523"/>
      <c r="XEK1294" s="523"/>
      <c r="XEL1294" s="523"/>
    </row>
    <row r="1295" s="520" customFormat="1" spans="1:16366">
      <c r="A1295" s="516"/>
      <c r="B1295" s="516"/>
      <c r="C1295" s="516"/>
      <c r="D1295" s="516"/>
      <c r="E1295" s="516"/>
      <c r="F1295" s="521"/>
      <c r="G1295" s="522"/>
      <c r="XEJ1295" s="523"/>
      <c r="XEK1295" s="523"/>
      <c r="XEL1295" s="523"/>
    </row>
    <row r="1296" s="520" customFormat="1" spans="1:16366">
      <c r="A1296" s="516"/>
      <c r="B1296" s="516"/>
      <c r="C1296" s="516"/>
      <c r="D1296" s="516"/>
      <c r="E1296" s="516"/>
      <c r="F1296" s="521"/>
      <c r="G1296" s="522"/>
      <c r="XEJ1296" s="523"/>
      <c r="XEK1296" s="523"/>
      <c r="XEL1296" s="523"/>
    </row>
    <row r="1297" s="519" customFormat="1" spans="1:16372">
      <c r="A1297" s="516"/>
      <c r="B1297" s="516"/>
      <c r="C1297" s="516"/>
      <c r="D1297" s="516"/>
      <c r="E1297" s="516"/>
      <c r="F1297" s="521"/>
      <c r="G1297" s="522"/>
      <c r="XEJ1297" s="523"/>
      <c r="XEK1297" s="523"/>
      <c r="XEL1297" s="523"/>
      <c r="XEM1297" s="523"/>
      <c r="XEN1297" s="523"/>
      <c r="XEO1297" s="523"/>
      <c r="XEP1297" s="523"/>
      <c r="XEQ1297" s="523"/>
      <c r="XER1297" s="523"/>
    </row>
    <row r="1298" s="519" customFormat="1" spans="1:16372">
      <c r="A1298" s="516"/>
      <c r="B1298" s="516"/>
      <c r="C1298" s="516"/>
      <c r="D1298" s="516"/>
      <c r="E1298" s="516"/>
      <c r="F1298" s="521"/>
      <c r="G1298" s="522"/>
      <c r="XEJ1298" s="523"/>
      <c r="XEK1298" s="523"/>
      <c r="XEL1298" s="523"/>
      <c r="XEM1298" s="523"/>
      <c r="XEN1298" s="523"/>
      <c r="XEO1298" s="523"/>
      <c r="XEP1298" s="523"/>
      <c r="XEQ1298" s="523"/>
      <c r="XER1298" s="523"/>
    </row>
    <row r="1299" s="519" customFormat="1" spans="1:16372">
      <c r="A1299" s="516"/>
      <c r="B1299" s="516"/>
      <c r="C1299" s="516"/>
      <c r="D1299" s="516"/>
      <c r="E1299" s="516"/>
      <c r="F1299" s="521"/>
      <c r="G1299" s="522"/>
      <c r="XEJ1299" s="523"/>
      <c r="XEK1299" s="523"/>
      <c r="XEL1299" s="523"/>
      <c r="XEM1299" s="523"/>
      <c r="XEN1299" s="523"/>
      <c r="XEO1299" s="523"/>
      <c r="XEP1299" s="523"/>
      <c r="XEQ1299" s="523"/>
      <c r="XER1299" s="523"/>
    </row>
    <row r="1300" s="519" customFormat="1" spans="1:16372">
      <c r="A1300" s="516"/>
      <c r="B1300" s="516"/>
      <c r="C1300" s="516"/>
      <c r="D1300" s="516"/>
      <c r="E1300" s="516"/>
      <c r="F1300" s="521"/>
      <c r="G1300" s="522"/>
      <c r="XEJ1300" s="523"/>
      <c r="XEK1300" s="523"/>
      <c r="XEL1300" s="523"/>
      <c r="XEM1300" s="523"/>
      <c r="XEN1300" s="523"/>
      <c r="XEO1300" s="523"/>
      <c r="XEP1300" s="523"/>
      <c r="XEQ1300" s="523"/>
      <c r="XER1300" s="523"/>
    </row>
    <row r="1301" s="519" customFormat="1" spans="1:16372">
      <c r="A1301" s="516"/>
      <c r="B1301" s="516"/>
      <c r="C1301" s="516"/>
      <c r="D1301" s="516"/>
      <c r="E1301" s="516"/>
      <c r="F1301" s="521"/>
      <c r="G1301" s="522"/>
      <c r="XEJ1301" s="523"/>
      <c r="XEK1301" s="523"/>
      <c r="XEL1301" s="523"/>
      <c r="XEM1301" s="523"/>
      <c r="XEN1301" s="523"/>
      <c r="XEO1301" s="523"/>
      <c r="XEP1301" s="523"/>
      <c r="XEQ1301" s="523"/>
      <c r="XER1301" s="523"/>
    </row>
    <row r="1302" s="519" customFormat="1" spans="1:16372">
      <c r="A1302" s="516"/>
      <c r="B1302" s="516"/>
      <c r="C1302" s="516"/>
      <c r="D1302" s="516"/>
      <c r="E1302" s="516"/>
      <c r="F1302" s="521"/>
      <c r="G1302" s="522"/>
      <c r="XEJ1302" s="523"/>
      <c r="XEK1302" s="523"/>
      <c r="XEL1302" s="523"/>
      <c r="XEM1302" s="523"/>
      <c r="XEN1302" s="523"/>
      <c r="XEO1302" s="523"/>
      <c r="XEP1302" s="523"/>
      <c r="XEQ1302" s="523"/>
      <c r="XER1302" s="523"/>
    </row>
    <row r="1303" s="519" customFormat="1" spans="1:16372">
      <c r="A1303" s="516"/>
      <c r="B1303" s="516"/>
      <c r="C1303" s="516"/>
      <c r="D1303" s="516"/>
      <c r="E1303" s="516"/>
      <c r="F1303" s="521"/>
      <c r="G1303" s="522"/>
      <c r="XEJ1303" s="523"/>
      <c r="XEK1303" s="523"/>
      <c r="XEL1303" s="523"/>
      <c r="XEM1303" s="523"/>
      <c r="XEN1303" s="523"/>
      <c r="XEO1303" s="523"/>
      <c r="XEP1303" s="523"/>
      <c r="XEQ1303" s="523"/>
      <c r="XER1303" s="523"/>
    </row>
    <row r="1304" s="519" customFormat="1" spans="1:16372">
      <c r="A1304" s="516"/>
      <c r="B1304" s="516"/>
      <c r="C1304" s="516"/>
      <c r="D1304" s="516"/>
      <c r="E1304" s="516"/>
      <c r="F1304" s="521"/>
      <c r="G1304" s="522"/>
      <c r="XEJ1304" s="523"/>
      <c r="XEK1304" s="523"/>
      <c r="XEL1304" s="523"/>
      <c r="XEM1304" s="523"/>
      <c r="XEN1304" s="523"/>
      <c r="XEO1304" s="523"/>
      <c r="XEP1304" s="523"/>
      <c r="XEQ1304" s="523"/>
      <c r="XER1304" s="523"/>
    </row>
    <row r="1305" s="519" customFormat="1" spans="1:16372">
      <c r="A1305" s="516"/>
      <c r="B1305" s="516"/>
      <c r="C1305" s="516"/>
      <c r="D1305" s="516"/>
      <c r="E1305" s="516"/>
      <c r="F1305" s="521"/>
      <c r="G1305" s="522"/>
      <c r="XEJ1305" s="523"/>
      <c r="XEK1305" s="523"/>
      <c r="XEL1305" s="523"/>
      <c r="XEM1305" s="523"/>
      <c r="XEN1305" s="523"/>
      <c r="XEO1305" s="523"/>
      <c r="XEP1305" s="523"/>
      <c r="XEQ1305" s="523"/>
      <c r="XER1305" s="523"/>
    </row>
    <row r="1306" s="519" customFormat="1" spans="1:16372">
      <c r="A1306" s="516"/>
      <c r="B1306" s="516"/>
      <c r="C1306" s="516"/>
      <c r="D1306" s="516"/>
      <c r="E1306" s="516"/>
      <c r="F1306" s="521"/>
      <c r="G1306" s="522"/>
      <c r="XEJ1306" s="523"/>
      <c r="XEK1306" s="523"/>
      <c r="XEL1306" s="523"/>
      <c r="XEM1306" s="523"/>
      <c r="XEN1306" s="523"/>
      <c r="XEO1306" s="523"/>
      <c r="XEP1306" s="523"/>
      <c r="XEQ1306" s="523"/>
      <c r="XER1306" s="523"/>
    </row>
    <row r="1307" s="519" customFormat="1" spans="1:16372">
      <c r="A1307" s="516"/>
      <c r="B1307" s="516"/>
      <c r="C1307" s="516"/>
      <c r="D1307" s="516"/>
      <c r="E1307" s="516"/>
      <c r="F1307" s="521"/>
      <c r="G1307" s="522"/>
      <c r="XEJ1307" s="523"/>
      <c r="XEK1307" s="523"/>
      <c r="XEL1307" s="523"/>
      <c r="XEM1307" s="523"/>
      <c r="XEN1307" s="523"/>
      <c r="XEO1307" s="523"/>
      <c r="XEP1307" s="523"/>
      <c r="XEQ1307" s="523"/>
      <c r="XER1307" s="523"/>
    </row>
    <row r="1308" s="519" customFormat="1" spans="1:16372">
      <c r="A1308" s="516"/>
      <c r="B1308" s="516"/>
      <c r="C1308" s="516"/>
      <c r="D1308" s="516"/>
      <c r="E1308" s="516"/>
      <c r="F1308" s="521"/>
      <c r="G1308" s="522"/>
      <c r="XEJ1308" s="523"/>
      <c r="XEK1308" s="523"/>
      <c r="XEL1308" s="523"/>
      <c r="XEM1308" s="523"/>
      <c r="XEN1308" s="523"/>
      <c r="XEO1308" s="523"/>
      <c r="XEP1308" s="523"/>
      <c r="XEQ1308" s="523"/>
      <c r="XER1308" s="523"/>
    </row>
    <row r="1484" s="519" customFormat="1" spans="1:16372">
      <c r="A1484" s="516"/>
      <c r="B1484" s="516"/>
      <c r="C1484" s="516"/>
      <c r="D1484" s="516"/>
      <c r="E1484" s="516"/>
      <c r="F1484" s="521"/>
      <c r="G1484" s="522"/>
      <c r="XEJ1484" s="523"/>
      <c r="XEK1484" s="523"/>
      <c r="XEL1484" s="523"/>
      <c r="XEM1484" s="523"/>
      <c r="XEN1484" s="523"/>
      <c r="XEO1484" s="523"/>
      <c r="XEP1484" s="523"/>
      <c r="XEQ1484" s="523"/>
      <c r="XER1484" s="523"/>
    </row>
    <row r="1485" s="519" customFormat="1" spans="1:16372">
      <c r="A1485" s="516"/>
      <c r="B1485" s="516"/>
      <c r="C1485" s="516"/>
      <c r="D1485" s="516"/>
      <c r="E1485" s="516"/>
      <c r="F1485" s="521"/>
      <c r="G1485" s="522"/>
      <c r="XEJ1485" s="523"/>
      <c r="XEK1485" s="523"/>
      <c r="XEL1485" s="523"/>
      <c r="XEM1485" s="523"/>
      <c r="XEN1485" s="523"/>
      <c r="XEO1485" s="523"/>
      <c r="XEP1485" s="523"/>
      <c r="XEQ1485" s="523"/>
      <c r="XER1485" s="523"/>
    </row>
    <row r="1486" s="519" customFormat="1" spans="1:16372">
      <c r="A1486" s="516"/>
      <c r="B1486" s="516"/>
      <c r="C1486" s="516"/>
      <c r="D1486" s="516"/>
      <c r="E1486" s="516"/>
      <c r="F1486" s="521"/>
      <c r="G1486" s="522"/>
      <c r="XEJ1486" s="523"/>
      <c r="XEK1486" s="523"/>
      <c r="XEL1486" s="523"/>
      <c r="XEM1486" s="523"/>
      <c r="XEN1486" s="523"/>
      <c r="XEO1486" s="523"/>
      <c r="XEP1486" s="523"/>
      <c r="XEQ1486" s="523"/>
      <c r="XER1486" s="523"/>
    </row>
    <row r="1487" s="519" customFormat="1" spans="1:16372">
      <c r="A1487" s="516"/>
      <c r="B1487" s="516"/>
      <c r="C1487" s="516"/>
      <c r="D1487" s="516"/>
      <c r="E1487" s="516"/>
      <c r="F1487" s="521"/>
      <c r="G1487" s="522"/>
      <c r="XEJ1487" s="523"/>
      <c r="XEK1487" s="523"/>
      <c r="XEL1487" s="523"/>
      <c r="XEM1487" s="523"/>
      <c r="XEN1487" s="523"/>
      <c r="XEO1487" s="523"/>
      <c r="XEP1487" s="523"/>
      <c r="XEQ1487" s="523"/>
      <c r="XER1487" s="523"/>
    </row>
    <row r="1488" s="519" customFormat="1" spans="1:16372">
      <c r="A1488" s="516"/>
      <c r="B1488" s="516"/>
      <c r="C1488" s="516"/>
      <c r="D1488" s="516"/>
      <c r="E1488" s="516"/>
      <c r="F1488" s="521"/>
      <c r="G1488" s="522"/>
      <c r="XEJ1488" s="523"/>
      <c r="XEK1488" s="523"/>
      <c r="XEL1488" s="523"/>
      <c r="XEM1488" s="523"/>
      <c r="XEN1488" s="523"/>
      <c r="XEO1488" s="523"/>
      <c r="XEP1488" s="523"/>
      <c r="XEQ1488" s="523"/>
      <c r="XER1488" s="523"/>
    </row>
    <row r="1489" s="519" customFormat="1" spans="1:16372">
      <c r="A1489" s="516"/>
      <c r="B1489" s="516"/>
      <c r="C1489" s="516"/>
      <c r="D1489" s="516"/>
      <c r="E1489" s="516"/>
      <c r="F1489" s="521"/>
      <c r="G1489" s="522"/>
      <c r="XEJ1489" s="523"/>
      <c r="XEK1489" s="523"/>
      <c r="XEL1489" s="523"/>
      <c r="XEM1489" s="523"/>
      <c r="XEN1489" s="523"/>
      <c r="XEO1489" s="523"/>
      <c r="XEP1489" s="523"/>
      <c r="XEQ1489" s="523"/>
      <c r="XER1489" s="523"/>
    </row>
    <row r="1490" s="519" customFormat="1" spans="1:16372">
      <c r="A1490" s="516"/>
      <c r="B1490" s="516"/>
      <c r="C1490" s="516"/>
      <c r="D1490" s="516"/>
      <c r="E1490" s="516"/>
      <c r="F1490" s="521"/>
      <c r="G1490" s="522"/>
      <c r="XEJ1490" s="523"/>
      <c r="XEK1490" s="523"/>
      <c r="XEL1490" s="523"/>
      <c r="XEM1490" s="523"/>
      <c r="XEN1490" s="523"/>
      <c r="XEO1490" s="523"/>
      <c r="XEP1490" s="523"/>
      <c r="XEQ1490" s="523"/>
      <c r="XER1490" s="523"/>
    </row>
    <row r="1491" s="519" customFormat="1" spans="1:16372">
      <c r="A1491" s="516"/>
      <c r="B1491" s="516"/>
      <c r="C1491" s="516"/>
      <c r="D1491" s="516"/>
      <c r="E1491" s="516"/>
      <c r="F1491" s="521"/>
      <c r="G1491" s="522"/>
      <c r="XEJ1491" s="523"/>
      <c r="XEK1491" s="523"/>
      <c r="XEL1491" s="523"/>
      <c r="XEM1491" s="523"/>
      <c r="XEN1491" s="523"/>
      <c r="XEO1491" s="523"/>
      <c r="XEP1491" s="523"/>
      <c r="XEQ1491" s="523"/>
      <c r="XER1491" s="523"/>
    </row>
    <row r="1492" s="519" customFormat="1" spans="1:16372">
      <c r="A1492" s="516"/>
      <c r="B1492" s="516"/>
      <c r="C1492" s="516"/>
      <c r="D1492" s="516"/>
      <c r="E1492" s="516"/>
      <c r="F1492" s="521"/>
      <c r="G1492" s="522"/>
      <c r="XEJ1492" s="523"/>
      <c r="XEK1492" s="523"/>
      <c r="XEL1492" s="523"/>
      <c r="XEM1492" s="523"/>
      <c r="XEN1492" s="523"/>
      <c r="XEO1492" s="523"/>
      <c r="XEP1492" s="523"/>
      <c r="XEQ1492" s="523"/>
      <c r="XER1492" s="523"/>
    </row>
    <row r="1493" s="519" customFormat="1" spans="1:16372">
      <c r="A1493" s="516"/>
      <c r="B1493" s="516"/>
      <c r="C1493" s="516"/>
      <c r="D1493" s="516"/>
      <c r="E1493" s="516"/>
      <c r="F1493" s="521"/>
      <c r="G1493" s="522"/>
      <c r="XEJ1493" s="523"/>
      <c r="XEK1493" s="523"/>
      <c r="XEL1493" s="523"/>
      <c r="XEM1493" s="523"/>
      <c r="XEN1493" s="523"/>
      <c r="XEO1493" s="523"/>
      <c r="XEP1493" s="523"/>
      <c r="XEQ1493" s="523"/>
      <c r="XER1493" s="523"/>
    </row>
    <row r="1494" s="519" customFormat="1" spans="1:16372">
      <c r="A1494" s="516"/>
      <c r="B1494" s="516"/>
      <c r="C1494" s="516"/>
      <c r="D1494" s="516"/>
      <c r="E1494" s="516"/>
      <c r="F1494" s="521"/>
      <c r="G1494" s="522"/>
      <c r="XEJ1494" s="523"/>
      <c r="XEK1494" s="523"/>
      <c r="XEL1494" s="523"/>
      <c r="XEM1494" s="523"/>
      <c r="XEN1494" s="523"/>
      <c r="XEO1494" s="523"/>
      <c r="XEP1494" s="523"/>
      <c r="XEQ1494" s="523"/>
      <c r="XER1494" s="523"/>
    </row>
    <row r="1495" s="519" customFormat="1" spans="1:16372">
      <c r="A1495" s="516"/>
      <c r="B1495" s="516"/>
      <c r="C1495" s="516"/>
      <c r="D1495" s="516"/>
      <c r="E1495" s="516"/>
      <c r="F1495" s="521"/>
      <c r="G1495" s="522"/>
      <c r="XEJ1495" s="523"/>
      <c r="XEK1495" s="523"/>
      <c r="XEL1495" s="523"/>
      <c r="XEM1495" s="523"/>
      <c r="XEN1495" s="523"/>
      <c r="XEO1495" s="523"/>
      <c r="XEP1495" s="523"/>
      <c r="XEQ1495" s="523"/>
      <c r="XER1495" s="523"/>
    </row>
    <row r="1496" s="519" customFormat="1" spans="1:16372">
      <c r="A1496" s="516"/>
      <c r="B1496" s="516"/>
      <c r="C1496" s="516"/>
      <c r="D1496" s="516"/>
      <c r="E1496" s="516"/>
      <c r="F1496" s="521"/>
      <c r="G1496" s="522"/>
      <c r="XEJ1496" s="523"/>
      <c r="XEK1496" s="523"/>
      <c r="XEL1496" s="523"/>
      <c r="XEM1496" s="523"/>
      <c r="XEN1496" s="523"/>
      <c r="XEO1496" s="523"/>
      <c r="XEP1496" s="523"/>
      <c r="XEQ1496" s="523"/>
      <c r="XER1496" s="523"/>
    </row>
    <row r="1497" s="519" customFormat="1" spans="1:16372">
      <c r="A1497" s="516"/>
      <c r="B1497" s="516"/>
      <c r="C1497" s="516"/>
      <c r="D1497" s="516"/>
      <c r="E1497" s="516"/>
      <c r="F1497" s="521"/>
      <c r="G1497" s="522"/>
      <c r="XEJ1497" s="523"/>
      <c r="XEK1497" s="523"/>
      <c r="XEL1497" s="523"/>
      <c r="XEM1497" s="523"/>
      <c r="XEN1497" s="523"/>
      <c r="XEO1497" s="523"/>
      <c r="XEP1497" s="523"/>
      <c r="XEQ1497" s="523"/>
      <c r="XER1497" s="523"/>
    </row>
    <row r="1498" s="519" customFormat="1" spans="1:16372">
      <c r="A1498" s="516"/>
      <c r="B1498" s="516"/>
      <c r="C1498" s="516"/>
      <c r="D1498" s="516"/>
      <c r="E1498" s="516"/>
      <c r="F1498" s="521"/>
      <c r="G1498" s="522"/>
      <c r="XEJ1498" s="523"/>
      <c r="XEK1498" s="523"/>
      <c r="XEL1498" s="523"/>
      <c r="XEM1498" s="523"/>
      <c r="XEN1498" s="523"/>
      <c r="XEO1498" s="523"/>
      <c r="XEP1498" s="523"/>
      <c r="XEQ1498" s="523"/>
      <c r="XER1498" s="523"/>
    </row>
    <row r="1499" s="519" customFormat="1" spans="1:16372">
      <c r="A1499" s="516"/>
      <c r="B1499" s="516"/>
      <c r="C1499" s="516"/>
      <c r="D1499" s="516"/>
      <c r="E1499" s="516"/>
      <c r="F1499" s="521"/>
      <c r="G1499" s="522"/>
      <c r="XEJ1499" s="523"/>
      <c r="XEK1499" s="523"/>
      <c r="XEL1499" s="523"/>
      <c r="XEM1499" s="523"/>
      <c r="XEN1499" s="523"/>
      <c r="XEO1499" s="523"/>
      <c r="XEP1499" s="523"/>
      <c r="XEQ1499" s="523"/>
      <c r="XER1499" s="523"/>
    </row>
    <row r="1500" s="519" customFormat="1" spans="1:16372">
      <c r="A1500" s="516"/>
      <c r="B1500" s="516"/>
      <c r="C1500" s="516"/>
      <c r="D1500" s="516"/>
      <c r="E1500" s="516"/>
      <c r="F1500" s="521"/>
      <c r="G1500" s="522"/>
      <c r="XEJ1500" s="523"/>
      <c r="XEK1500" s="523"/>
      <c r="XEL1500" s="523"/>
      <c r="XEM1500" s="523"/>
      <c r="XEN1500" s="523"/>
      <c r="XEO1500" s="523"/>
      <c r="XEP1500" s="523"/>
      <c r="XEQ1500" s="523"/>
      <c r="XER1500" s="523"/>
    </row>
    <row r="1501" s="519" customFormat="1" spans="1:16372">
      <c r="A1501" s="516"/>
      <c r="B1501" s="516"/>
      <c r="C1501" s="516"/>
      <c r="D1501" s="516"/>
      <c r="E1501" s="516"/>
      <c r="F1501" s="521"/>
      <c r="G1501" s="522"/>
      <c r="XEJ1501" s="523"/>
      <c r="XEK1501" s="523"/>
      <c r="XEL1501" s="523"/>
      <c r="XEM1501" s="523"/>
      <c r="XEN1501" s="523"/>
      <c r="XEO1501" s="523"/>
      <c r="XEP1501" s="523"/>
      <c r="XEQ1501" s="523"/>
      <c r="XER1501" s="523"/>
    </row>
    <row r="1502" s="519" customFormat="1" spans="1:16372">
      <c r="A1502" s="516"/>
      <c r="B1502" s="516"/>
      <c r="C1502" s="516"/>
      <c r="D1502" s="516"/>
      <c r="E1502" s="516"/>
      <c r="F1502" s="521"/>
      <c r="G1502" s="522"/>
      <c r="XEJ1502" s="523"/>
      <c r="XEK1502" s="523"/>
      <c r="XEL1502" s="523"/>
      <c r="XEM1502" s="523"/>
      <c r="XEN1502" s="523"/>
      <c r="XEO1502" s="523"/>
      <c r="XEP1502" s="523"/>
      <c r="XEQ1502" s="523"/>
      <c r="XER1502" s="523"/>
    </row>
  </sheetData>
  <sheetProtection formatCells="0" insertHyperlinks="0" autoFilter="0"/>
  <autoFilter ref="A4:XFD1264">
    <extLst/>
  </autoFilter>
  <mergeCells count="1">
    <mergeCell ref="A2:G2"/>
  </mergeCells>
  <printOptions horizontalCentered="1"/>
  <pageMargins left="0.709027777777778" right="0.709027777777778" top="0.75" bottom="0.75" header="0.309027777777778" footer="0.309027777777778"/>
  <pageSetup paperSize="9" scale="77" fitToHeight="0" orientation="portrait"/>
  <headerFooter>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pane xSplit="1" ySplit="4" topLeftCell="B23" activePane="bottomRight" state="frozen"/>
      <selection/>
      <selection pane="topRight"/>
      <selection pane="bottomLeft"/>
      <selection pane="bottomRight" activeCell="A4" sqref="A4:D33"/>
    </sheetView>
  </sheetViews>
  <sheetFormatPr defaultColWidth="9" defaultRowHeight="14.25" outlineLevelCol="3"/>
  <cols>
    <col min="1" max="1" width="33.5" style="492" customWidth="1"/>
    <col min="2" max="2" width="13.5" style="493" customWidth="1"/>
    <col min="3" max="3" width="30.5" style="493" customWidth="1"/>
    <col min="4" max="4" width="14.3833333333333" style="493" customWidth="1"/>
    <col min="5" max="16384" width="9" style="494"/>
  </cols>
  <sheetData>
    <row r="1" s="91" customFormat="1" ht="18.6" customHeight="1" spans="1:4">
      <c r="A1" s="495" t="s">
        <v>1097</v>
      </c>
      <c r="B1" s="99"/>
      <c r="C1" s="99"/>
      <c r="D1" s="99"/>
    </row>
    <row r="2" s="490" customFormat="1" ht="30.4" customHeight="1" spans="1:4">
      <c r="A2" s="496" t="s">
        <v>1098</v>
      </c>
      <c r="B2" s="497"/>
      <c r="C2" s="497"/>
      <c r="D2" s="497"/>
    </row>
    <row r="3" s="491" customFormat="1" ht="23.65" customHeight="1" spans="1:4">
      <c r="A3" s="498"/>
      <c r="B3" s="499"/>
      <c r="C3" s="500"/>
      <c r="D3" s="501" t="s">
        <v>107</v>
      </c>
    </row>
    <row r="4" s="256" customFormat="1" ht="24" customHeight="1" spans="1:4">
      <c r="A4" s="502" t="s">
        <v>108</v>
      </c>
      <c r="B4" s="503" t="s">
        <v>43</v>
      </c>
      <c r="C4" s="503" t="s">
        <v>109</v>
      </c>
      <c r="D4" s="503" t="s">
        <v>43</v>
      </c>
    </row>
    <row r="5" s="256" customFormat="1" ht="24" customHeight="1" spans="1:4">
      <c r="A5" s="504" t="s">
        <v>110</v>
      </c>
      <c r="B5" s="505">
        <v>39336</v>
      </c>
      <c r="C5" s="506" t="s">
        <v>111</v>
      </c>
      <c r="D5" s="507">
        <v>83637</v>
      </c>
    </row>
    <row r="6" s="256" customFormat="1" ht="24" customHeight="1" spans="1:4">
      <c r="A6" s="508" t="s">
        <v>112</v>
      </c>
      <c r="B6" s="505">
        <v>74572</v>
      </c>
      <c r="C6" s="509" t="s">
        <v>113</v>
      </c>
      <c r="D6" s="507">
        <v>5052</v>
      </c>
    </row>
    <row r="7" s="256" customFormat="1" ht="24" customHeight="1" spans="1:4">
      <c r="A7" s="510" t="s">
        <v>114</v>
      </c>
      <c r="B7" s="291">
        <v>25945</v>
      </c>
      <c r="C7" s="511" t="s">
        <v>115</v>
      </c>
      <c r="D7" s="512">
        <v>5052</v>
      </c>
    </row>
    <row r="8" s="256" customFormat="1" ht="24" customHeight="1" spans="1:4">
      <c r="A8" s="510" t="s">
        <v>116</v>
      </c>
      <c r="B8" s="291">
        <v>0</v>
      </c>
      <c r="C8" s="513" t="s">
        <v>117</v>
      </c>
      <c r="D8" s="512"/>
    </row>
    <row r="9" s="256" customFormat="1" ht="24" customHeight="1" spans="1:4">
      <c r="A9" s="510" t="s">
        <v>118</v>
      </c>
      <c r="B9" s="291">
        <v>20522</v>
      </c>
      <c r="C9" s="513" t="s">
        <v>119</v>
      </c>
      <c r="D9" s="512">
        <v>5052</v>
      </c>
    </row>
    <row r="10" s="256" customFormat="1" ht="24" customHeight="1" spans="1:4">
      <c r="A10" s="510" t="s">
        <v>120</v>
      </c>
      <c r="B10" s="291">
        <v>5423</v>
      </c>
      <c r="C10" s="511" t="s">
        <v>121</v>
      </c>
      <c r="D10" s="512"/>
    </row>
    <row r="11" s="256" customFormat="1" ht="24" customHeight="1" spans="1:4">
      <c r="A11" s="510" t="s">
        <v>122</v>
      </c>
      <c r="B11" s="291">
        <v>8217</v>
      </c>
      <c r="C11" s="511" t="s">
        <v>123</v>
      </c>
      <c r="D11" s="512"/>
    </row>
    <row r="12" s="256" customFormat="1" ht="24" customHeight="1" spans="1:4">
      <c r="A12" s="510" t="s">
        <v>124</v>
      </c>
      <c r="B12" s="291">
        <v>18524</v>
      </c>
      <c r="C12" s="511" t="s">
        <v>125</v>
      </c>
      <c r="D12" s="512"/>
    </row>
    <row r="13" s="256" customFormat="1" ht="24" customHeight="1" spans="1:4">
      <c r="A13" s="510" t="s">
        <v>126</v>
      </c>
      <c r="B13" s="291">
        <v>2772</v>
      </c>
      <c r="C13" s="513" t="s">
        <v>127</v>
      </c>
      <c r="D13" s="514" t="s">
        <v>128</v>
      </c>
    </row>
    <row r="14" s="256" customFormat="1" ht="24" customHeight="1" spans="1:4">
      <c r="A14" s="510" t="s">
        <v>129</v>
      </c>
      <c r="B14" s="291">
        <v>9314</v>
      </c>
      <c r="C14" s="513" t="s">
        <v>130</v>
      </c>
      <c r="D14" s="512"/>
    </row>
    <row r="15" s="256" customFormat="1" ht="24" customHeight="1" spans="1:4">
      <c r="A15" s="510" t="s">
        <v>131</v>
      </c>
      <c r="B15" s="291">
        <v>600</v>
      </c>
      <c r="C15" s="506" t="s">
        <v>132</v>
      </c>
      <c r="D15" s="507">
        <v>17386</v>
      </c>
    </row>
    <row r="16" s="256" customFormat="1" ht="24" customHeight="1" spans="1:4">
      <c r="A16" s="510" t="s">
        <v>133</v>
      </c>
      <c r="B16" s="291">
        <v>5838</v>
      </c>
      <c r="C16" s="513" t="s">
        <v>134</v>
      </c>
      <c r="D16" s="512">
        <v>17386</v>
      </c>
    </row>
    <row r="17" s="256" customFormat="1" ht="24" customHeight="1" spans="1:4">
      <c r="A17" s="510" t="s">
        <v>135</v>
      </c>
      <c r="B17" s="291">
        <v>21886</v>
      </c>
      <c r="C17" s="513"/>
      <c r="D17" s="512"/>
    </row>
    <row r="18" s="256" customFormat="1" ht="24" customHeight="1" spans="1:4">
      <c r="A18" s="510" t="s">
        <v>136</v>
      </c>
      <c r="B18" s="291">
        <v>21886</v>
      </c>
      <c r="C18" s="513"/>
      <c r="D18" s="512"/>
    </row>
    <row r="19" s="256" customFormat="1" ht="24" customHeight="1" spans="1:4">
      <c r="A19" s="510" t="s">
        <v>137</v>
      </c>
      <c r="B19" s="291">
        <v>21886</v>
      </c>
      <c r="C19" s="513"/>
      <c r="D19" s="512"/>
    </row>
    <row r="20" s="256" customFormat="1" ht="36" customHeight="1" spans="1:4">
      <c r="A20" s="510" t="s">
        <v>138</v>
      </c>
      <c r="B20" s="291">
        <v>0</v>
      </c>
      <c r="C20" s="513"/>
      <c r="D20" s="512"/>
    </row>
    <row r="21" s="256" customFormat="1" ht="36" customHeight="1" spans="1:4">
      <c r="A21" s="510" t="s">
        <v>139</v>
      </c>
      <c r="B21" s="291">
        <v>0</v>
      </c>
      <c r="C21" s="513"/>
      <c r="D21" s="512"/>
    </row>
    <row r="22" s="256" customFormat="1" ht="24" customHeight="1" spans="1:4">
      <c r="A22" s="510" t="s">
        <v>140</v>
      </c>
      <c r="B22" s="291">
        <v>0</v>
      </c>
      <c r="C22" s="513"/>
      <c r="D22" s="512"/>
    </row>
    <row r="23" s="256" customFormat="1" ht="24" customHeight="1" spans="1:4">
      <c r="A23" s="289" t="s">
        <v>141</v>
      </c>
      <c r="B23" s="297"/>
      <c r="C23" s="511"/>
      <c r="D23" s="512"/>
    </row>
    <row r="24" s="256" customFormat="1" ht="24" customHeight="1" spans="1:4">
      <c r="A24" s="289" t="s">
        <v>142</v>
      </c>
      <c r="B24" s="297"/>
      <c r="C24" s="511"/>
      <c r="D24" s="512"/>
    </row>
    <row r="25" s="256" customFormat="1" ht="24" customHeight="1" spans="1:4">
      <c r="A25" s="289" t="s">
        <v>143</v>
      </c>
      <c r="B25" s="297"/>
      <c r="C25" s="511"/>
      <c r="D25" s="512"/>
    </row>
    <row r="26" s="256" customFormat="1" ht="24" customHeight="1" spans="1:4">
      <c r="A26" s="504" t="s">
        <v>144</v>
      </c>
      <c r="B26" s="505">
        <v>0</v>
      </c>
      <c r="C26" s="511"/>
      <c r="D26" s="512"/>
    </row>
    <row r="27" s="256" customFormat="1" ht="24" customHeight="1" spans="1:4">
      <c r="A27" s="289" t="s">
        <v>145</v>
      </c>
      <c r="B27" s="291"/>
      <c r="C27" s="511"/>
      <c r="D27" s="512"/>
    </row>
    <row r="28" ht="23.1" customHeight="1" spans="1:4">
      <c r="A28" s="289" t="s">
        <v>146</v>
      </c>
      <c r="B28" s="291"/>
      <c r="C28" s="511"/>
      <c r="D28" s="512"/>
    </row>
    <row r="29" ht="23.1" customHeight="1" spans="1:4">
      <c r="A29" s="289" t="s">
        <v>147</v>
      </c>
      <c r="B29" s="512"/>
      <c r="C29" s="511"/>
      <c r="D29" s="512"/>
    </row>
    <row r="30" ht="15" customHeight="1" spans="1:4">
      <c r="A30" s="510"/>
      <c r="B30" s="512"/>
      <c r="C30" s="511"/>
      <c r="D30" s="512"/>
    </row>
    <row r="31" ht="20.1" customHeight="1" spans="1:4">
      <c r="A31" s="502" t="s">
        <v>148</v>
      </c>
      <c r="B31" s="507">
        <v>113908</v>
      </c>
      <c r="C31" s="503" t="s">
        <v>149</v>
      </c>
      <c r="D31" s="507">
        <v>106075</v>
      </c>
    </row>
    <row r="32" ht="20.1" customHeight="1" spans="1:4">
      <c r="A32" s="515"/>
      <c r="B32" s="290"/>
      <c r="C32" s="506" t="s">
        <v>150</v>
      </c>
      <c r="D32" s="301">
        <v>7833</v>
      </c>
    </row>
    <row r="33" ht="20.1" customHeight="1" spans="1:4">
      <c r="A33" s="515"/>
      <c r="B33" s="290"/>
      <c r="C33" s="506" t="s">
        <v>151</v>
      </c>
      <c r="D33" s="301">
        <v>7833</v>
      </c>
    </row>
  </sheetData>
  <sheetProtection formatCells="0" insertHyperlinks="0" autoFilter="0"/>
  <mergeCells count="1">
    <mergeCell ref="A2:D2"/>
  </mergeCells>
  <printOptions horizontalCentered="1"/>
  <pageMargins left="0.709027777777778" right="0.709027777777778" top="0.75" bottom="0.75" header="0.309027777777778" footer="0.309027777777778"/>
  <pageSetup paperSize="9" scale="90" fitToHeight="0" orientation="portrait"/>
  <headerFooter>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HL76"/>
  <sheetViews>
    <sheetView showZeros="0" topLeftCell="A12" workbookViewId="0">
      <selection activeCell="F23" sqref="F23"/>
    </sheetView>
  </sheetViews>
  <sheetFormatPr defaultColWidth="10.0666666666667" defaultRowHeight="14.25"/>
  <cols>
    <col min="1" max="1" width="43.75" style="466" customWidth="1"/>
    <col min="2" max="3" width="22.25" style="482" customWidth="1"/>
    <col min="4" max="4" width="10.6333333333333" style="465"/>
    <col min="5" max="16384" width="10.0666666666667" style="465"/>
  </cols>
  <sheetData>
    <row r="1" s="458" customFormat="1" ht="24" customHeight="1" spans="1:220">
      <c r="A1" s="468" t="s">
        <v>1099</v>
      </c>
      <c r="B1" s="483"/>
      <c r="C1" s="483"/>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470"/>
      <c r="BO1" s="470"/>
      <c r="BP1" s="470"/>
      <c r="BQ1" s="470"/>
      <c r="BR1" s="470"/>
      <c r="BS1" s="470"/>
      <c r="BT1" s="470"/>
      <c r="BU1" s="470"/>
      <c r="BV1" s="470"/>
      <c r="BW1" s="470"/>
      <c r="BX1" s="470"/>
      <c r="BY1" s="470"/>
      <c r="BZ1" s="470"/>
      <c r="CA1" s="470"/>
      <c r="CB1" s="470"/>
      <c r="CC1" s="470"/>
      <c r="CD1" s="470"/>
      <c r="CE1" s="470"/>
      <c r="CF1" s="470"/>
      <c r="CG1" s="470"/>
      <c r="CH1" s="470"/>
      <c r="CI1" s="470"/>
      <c r="CJ1" s="470"/>
      <c r="CK1" s="470"/>
      <c r="CL1" s="470"/>
      <c r="CM1" s="470"/>
      <c r="CN1" s="470"/>
      <c r="CO1" s="470"/>
      <c r="CP1" s="470"/>
      <c r="CQ1" s="470"/>
      <c r="CR1" s="470"/>
      <c r="CS1" s="470"/>
      <c r="CT1" s="470"/>
      <c r="CU1" s="470"/>
      <c r="CV1" s="470"/>
      <c r="CW1" s="470"/>
      <c r="CX1" s="470"/>
      <c r="CY1" s="470"/>
      <c r="CZ1" s="470"/>
      <c r="DA1" s="470"/>
      <c r="DB1" s="470"/>
      <c r="DC1" s="470"/>
      <c r="DD1" s="470"/>
      <c r="DE1" s="470"/>
      <c r="DF1" s="470"/>
      <c r="DG1" s="470"/>
      <c r="DH1" s="470"/>
      <c r="DI1" s="470"/>
      <c r="DJ1" s="470"/>
      <c r="DK1" s="470"/>
      <c r="DL1" s="470"/>
      <c r="DM1" s="470"/>
      <c r="DN1" s="470"/>
      <c r="DO1" s="470"/>
      <c r="DP1" s="470"/>
      <c r="DQ1" s="470"/>
      <c r="DR1" s="470"/>
      <c r="DS1" s="470"/>
      <c r="DT1" s="470"/>
      <c r="DU1" s="470"/>
      <c r="DV1" s="470"/>
      <c r="DW1" s="470"/>
      <c r="DX1" s="470"/>
      <c r="DY1" s="470"/>
      <c r="DZ1" s="470"/>
      <c r="EA1" s="470"/>
      <c r="EB1" s="470"/>
      <c r="EC1" s="470"/>
      <c r="ED1" s="470"/>
      <c r="EE1" s="470"/>
      <c r="EF1" s="470"/>
      <c r="EG1" s="470"/>
      <c r="EH1" s="470"/>
      <c r="EI1" s="470"/>
      <c r="EJ1" s="470"/>
      <c r="EK1" s="470"/>
      <c r="EL1" s="470"/>
      <c r="EM1" s="470"/>
      <c r="EN1" s="470"/>
      <c r="EO1" s="470"/>
      <c r="EP1" s="470"/>
      <c r="EQ1" s="470"/>
      <c r="ER1" s="470"/>
      <c r="ES1" s="470"/>
      <c r="ET1" s="470"/>
      <c r="EU1" s="470"/>
      <c r="EV1" s="470"/>
      <c r="EW1" s="470"/>
      <c r="EX1" s="470"/>
      <c r="EY1" s="470"/>
      <c r="EZ1" s="470"/>
      <c r="FA1" s="470"/>
      <c r="FB1" s="470"/>
      <c r="FC1" s="470"/>
      <c r="FD1" s="470"/>
      <c r="FE1" s="470"/>
      <c r="FF1" s="470"/>
      <c r="FG1" s="470"/>
      <c r="FH1" s="470"/>
      <c r="FI1" s="470"/>
      <c r="FJ1" s="470"/>
      <c r="FK1" s="470"/>
      <c r="FL1" s="470"/>
      <c r="FM1" s="470"/>
      <c r="FN1" s="470"/>
      <c r="FO1" s="470"/>
      <c r="FP1" s="470"/>
      <c r="FQ1" s="470"/>
      <c r="FR1" s="470"/>
      <c r="FS1" s="470"/>
      <c r="FT1" s="470"/>
      <c r="FU1" s="470"/>
      <c r="FV1" s="470"/>
      <c r="FW1" s="470"/>
      <c r="FX1" s="470"/>
      <c r="FY1" s="470"/>
      <c r="FZ1" s="470"/>
      <c r="GA1" s="470"/>
      <c r="GB1" s="470"/>
      <c r="GC1" s="470"/>
      <c r="GD1" s="470"/>
      <c r="GE1" s="470"/>
      <c r="GF1" s="470"/>
      <c r="GG1" s="470"/>
      <c r="GH1" s="470"/>
      <c r="GI1" s="470"/>
      <c r="GJ1" s="470"/>
      <c r="GK1" s="470"/>
      <c r="GL1" s="470"/>
      <c r="GM1" s="470"/>
      <c r="GN1" s="470"/>
      <c r="GO1" s="470"/>
      <c r="GP1" s="470"/>
      <c r="GQ1" s="470"/>
      <c r="GR1" s="470"/>
      <c r="GS1" s="470"/>
      <c r="GT1" s="470"/>
      <c r="GU1" s="470"/>
      <c r="GV1" s="470"/>
      <c r="GW1" s="470"/>
      <c r="GX1" s="470"/>
      <c r="GY1" s="470"/>
      <c r="GZ1" s="470"/>
      <c r="HA1" s="470"/>
      <c r="HB1" s="470"/>
      <c r="HC1" s="470"/>
      <c r="HD1" s="470"/>
      <c r="HE1" s="470"/>
      <c r="HF1" s="470"/>
      <c r="HG1" s="470"/>
      <c r="HH1" s="470"/>
      <c r="HI1" s="470"/>
      <c r="HJ1" s="470"/>
      <c r="HK1" s="470"/>
      <c r="HL1" s="470"/>
    </row>
    <row r="2" s="459" customFormat="1" ht="60" customHeight="1" spans="1:3">
      <c r="A2" s="140" t="s">
        <v>1100</v>
      </c>
      <c r="B2" s="140"/>
      <c r="C2" s="140"/>
    </row>
    <row r="3" s="460" customFormat="1" ht="27" customHeight="1" spans="1:3">
      <c r="A3" s="138"/>
      <c r="B3" s="138"/>
      <c r="C3" s="138" t="s">
        <v>107</v>
      </c>
    </row>
    <row r="4" s="461" customFormat="1" ht="30" customHeight="1" spans="1:220">
      <c r="A4" s="484" t="s">
        <v>1101</v>
      </c>
      <c r="B4" s="485" t="s">
        <v>42</v>
      </c>
      <c r="C4" s="485" t="s">
        <v>43</v>
      </c>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475"/>
      <c r="BW4" s="475"/>
      <c r="BX4" s="475"/>
      <c r="BY4" s="475"/>
      <c r="BZ4" s="475"/>
      <c r="CA4" s="475"/>
      <c r="CB4" s="475"/>
      <c r="CC4" s="475"/>
      <c r="CD4" s="475"/>
      <c r="CE4" s="475"/>
      <c r="CF4" s="475"/>
      <c r="CG4" s="475"/>
      <c r="CH4" s="475"/>
      <c r="CI4" s="475"/>
      <c r="CJ4" s="475"/>
      <c r="CK4" s="475"/>
      <c r="CL4" s="475"/>
      <c r="CM4" s="475"/>
      <c r="CN4" s="475"/>
      <c r="CO4" s="475"/>
      <c r="CP4" s="475"/>
      <c r="CQ4" s="475"/>
      <c r="CR4" s="475"/>
      <c r="CS4" s="475"/>
      <c r="CT4" s="475"/>
      <c r="CU4" s="475"/>
      <c r="CV4" s="475"/>
      <c r="CW4" s="475"/>
      <c r="CX4" s="475"/>
      <c r="CY4" s="475"/>
      <c r="CZ4" s="475"/>
      <c r="DA4" s="475"/>
      <c r="DB4" s="475"/>
      <c r="DC4" s="475"/>
      <c r="DD4" s="475"/>
      <c r="DE4" s="475"/>
      <c r="DF4" s="475"/>
      <c r="DG4" s="475"/>
      <c r="DH4" s="475"/>
      <c r="DI4" s="475"/>
      <c r="DJ4" s="475"/>
      <c r="DK4" s="475"/>
      <c r="DL4" s="475"/>
      <c r="DM4" s="475"/>
      <c r="DN4" s="475"/>
      <c r="DO4" s="475"/>
      <c r="DP4" s="475"/>
      <c r="DQ4" s="475"/>
      <c r="DR4" s="475"/>
      <c r="DS4" s="475"/>
      <c r="DT4" s="475"/>
      <c r="DU4" s="475"/>
      <c r="DV4" s="475"/>
      <c r="DW4" s="475"/>
      <c r="DX4" s="475"/>
      <c r="DY4" s="475"/>
      <c r="DZ4" s="475"/>
      <c r="EA4" s="475"/>
      <c r="EB4" s="475"/>
      <c r="EC4" s="475"/>
      <c r="ED4" s="475"/>
      <c r="EE4" s="475"/>
      <c r="EF4" s="475"/>
      <c r="EG4" s="475"/>
      <c r="EH4" s="475"/>
      <c r="EI4" s="475"/>
      <c r="EJ4" s="475"/>
      <c r="EK4" s="475"/>
      <c r="EL4" s="475"/>
      <c r="EM4" s="475"/>
      <c r="EN4" s="475"/>
      <c r="EO4" s="475"/>
      <c r="EP4" s="475"/>
      <c r="EQ4" s="475"/>
      <c r="ER4" s="475"/>
      <c r="ES4" s="475"/>
      <c r="ET4" s="475"/>
      <c r="EU4" s="475"/>
      <c r="EV4" s="475"/>
      <c r="EW4" s="475"/>
      <c r="EX4" s="475"/>
      <c r="EY4" s="475"/>
      <c r="EZ4" s="475"/>
      <c r="FA4" s="475"/>
      <c r="FB4" s="475"/>
      <c r="FC4" s="475"/>
      <c r="FD4" s="475"/>
      <c r="FE4" s="475"/>
      <c r="FF4" s="475"/>
      <c r="FG4" s="475"/>
      <c r="FH4" s="475"/>
      <c r="FI4" s="475"/>
      <c r="FJ4" s="475"/>
      <c r="FK4" s="475"/>
      <c r="FL4" s="475"/>
      <c r="FM4" s="475"/>
      <c r="FN4" s="475"/>
      <c r="FO4" s="475"/>
      <c r="FP4" s="475"/>
      <c r="FQ4" s="475"/>
      <c r="FR4" s="475"/>
      <c r="FS4" s="475"/>
      <c r="FT4" s="475"/>
      <c r="FU4" s="475"/>
      <c r="FV4" s="475"/>
      <c r="FW4" s="475"/>
      <c r="FX4" s="475"/>
      <c r="FY4" s="475"/>
      <c r="FZ4" s="475"/>
      <c r="GA4" s="475"/>
      <c r="GB4" s="475"/>
      <c r="GC4" s="475"/>
      <c r="GD4" s="475"/>
      <c r="GE4" s="475"/>
      <c r="GF4" s="475"/>
      <c r="GG4" s="475"/>
      <c r="GH4" s="475"/>
      <c r="GI4" s="475"/>
      <c r="GJ4" s="475"/>
      <c r="GK4" s="475"/>
      <c r="GL4" s="475"/>
      <c r="GM4" s="475"/>
      <c r="GN4" s="475"/>
      <c r="GO4" s="475"/>
      <c r="GP4" s="475"/>
      <c r="GQ4" s="475"/>
      <c r="GR4" s="475"/>
      <c r="GS4" s="475"/>
      <c r="GT4" s="475"/>
      <c r="GU4" s="475"/>
      <c r="GV4" s="475"/>
      <c r="GW4" s="475"/>
      <c r="GX4" s="475"/>
      <c r="GY4" s="475"/>
      <c r="GZ4" s="475"/>
      <c r="HA4" s="475"/>
      <c r="HB4" s="475"/>
      <c r="HC4" s="475"/>
      <c r="HD4" s="475"/>
      <c r="HE4" s="475"/>
      <c r="HF4" s="475"/>
      <c r="HG4" s="475"/>
      <c r="HH4" s="475"/>
      <c r="HI4" s="475"/>
      <c r="HJ4" s="475"/>
      <c r="HK4" s="475"/>
      <c r="HL4" s="475"/>
    </row>
    <row r="5" s="461" customFormat="1" ht="24" customHeight="1" spans="1:220">
      <c r="A5" s="476" t="s">
        <v>1102</v>
      </c>
      <c r="B5" s="486">
        <f>SUM(B6:B9)</f>
        <v>5362</v>
      </c>
      <c r="C5" s="486">
        <f>SUM(C6:C9)</f>
        <v>5362</v>
      </c>
      <c r="D5" s="465"/>
      <c r="E5" s="465"/>
      <c r="F5" s="465"/>
      <c r="G5" s="465"/>
      <c r="H5" s="465"/>
      <c r="I5" s="465"/>
      <c r="J5" s="465"/>
      <c r="K5" s="465"/>
      <c r="L5" s="465"/>
      <c r="M5" s="465"/>
      <c r="N5" s="465"/>
      <c r="O5" s="465"/>
      <c r="P5" s="465"/>
      <c r="Q5" s="465"/>
      <c r="R5" s="465"/>
      <c r="S5" s="465"/>
      <c r="T5" s="465"/>
      <c r="U5" s="465"/>
      <c r="V5" s="465"/>
      <c r="W5" s="465"/>
      <c r="X5" s="465"/>
      <c r="Y5" s="465"/>
      <c r="Z5" s="465"/>
      <c r="AA5" s="465"/>
      <c r="AB5" s="465"/>
      <c r="AC5" s="465"/>
      <c r="AD5" s="465"/>
      <c r="AE5" s="465"/>
      <c r="AF5" s="465"/>
      <c r="AG5" s="465"/>
      <c r="AH5" s="465"/>
      <c r="AI5" s="465"/>
      <c r="AJ5" s="465"/>
      <c r="AK5" s="465"/>
      <c r="AL5" s="465"/>
      <c r="AM5" s="465"/>
      <c r="AN5" s="465"/>
      <c r="AO5" s="465"/>
      <c r="AP5" s="465"/>
      <c r="AQ5" s="465"/>
      <c r="AR5" s="465"/>
      <c r="AS5" s="465"/>
      <c r="AT5" s="465"/>
      <c r="AU5" s="465"/>
      <c r="AV5" s="465"/>
      <c r="AW5" s="465"/>
      <c r="AX5" s="465"/>
      <c r="AY5" s="465"/>
      <c r="AZ5" s="465"/>
      <c r="BA5" s="465"/>
      <c r="BB5" s="465"/>
      <c r="BC5" s="465"/>
      <c r="BD5" s="465"/>
      <c r="BE5" s="465"/>
      <c r="BF5" s="465"/>
      <c r="BG5" s="465"/>
      <c r="BH5" s="465"/>
      <c r="BI5" s="465"/>
      <c r="BJ5" s="465"/>
      <c r="BK5" s="465"/>
      <c r="BL5" s="465"/>
      <c r="BM5" s="465"/>
      <c r="BN5" s="465"/>
      <c r="BO5" s="465"/>
      <c r="BP5" s="465"/>
      <c r="BQ5" s="465"/>
      <c r="BR5" s="465"/>
      <c r="BS5" s="465"/>
      <c r="BT5" s="465"/>
      <c r="BU5" s="465"/>
      <c r="BV5" s="465"/>
      <c r="BW5" s="465"/>
      <c r="BX5" s="465"/>
      <c r="BY5" s="465"/>
      <c r="BZ5" s="465"/>
      <c r="CA5" s="465"/>
      <c r="CB5" s="465"/>
      <c r="CC5" s="465"/>
      <c r="CD5" s="465"/>
      <c r="CE5" s="465"/>
      <c r="CF5" s="465"/>
      <c r="CG5" s="465"/>
      <c r="CH5" s="465"/>
      <c r="CI5" s="465"/>
      <c r="CJ5" s="465"/>
      <c r="CK5" s="465"/>
      <c r="CL5" s="465"/>
      <c r="CM5" s="465"/>
      <c r="CN5" s="465"/>
      <c r="CO5" s="465"/>
      <c r="CP5" s="465"/>
      <c r="CQ5" s="465"/>
      <c r="CR5" s="465"/>
      <c r="CS5" s="465"/>
      <c r="CT5" s="465"/>
      <c r="CU5" s="465"/>
      <c r="CV5" s="465"/>
      <c r="CW5" s="465"/>
      <c r="CX5" s="465"/>
      <c r="CY5" s="465"/>
      <c r="CZ5" s="465"/>
      <c r="DA5" s="465"/>
      <c r="DB5" s="465"/>
      <c r="DC5" s="465"/>
      <c r="DD5" s="465"/>
      <c r="DE5" s="465"/>
      <c r="DF5" s="465"/>
      <c r="DG5" s="465"/>
      <c r="DH5" s="465"/>
      <c r="DI5" s="465"/>
      <c r="DJ5" s="465"/>
      <c r="DK5" s="465"/>
      <c r="DL5" s="465"/>
      <c r="DM5" s="465"/>
      <c r="DN5" s="465"/>
      <c r="DO5" s="465"/>
      <c r="DP5" s="465"/>
      <c r="DQ5" s="465"/>
      <c r="DR5" s="465"/>
      <c r="DS5" s="465"/>
      <c r="DT5" s="465"/>
      <c r="DU5" s="465"/>
      <c r="DV5" s="465"/>
      <c r="DW5" s="465"/>
      <c r="DX5" s="465"/>
      <c r="DY5" s="465"/>
      <c r="DZ5" s="465"/>
      <c r="EA5" s="465"/>
      <c r="EB5" s="465"/>
      <c r="EC5" s="465"/>
      <c r="ED5" s="465"/>
      <c r="EE5" s="465"/>
      <c r="EF5" s="465"/>
      <c r="EG5" s="465"/>
      <c r="EH5" s="465"/>
      <c r="EI5" s="465"/>
      <c r="EJ5" s="465"/>
      <c r="EK5" s="465"/>
      <c r="EL5" s="465"/>
      <c r="EM5" s="465"/>
      <c r="EN5" s="465"/>
      <c r="EO5" s="465"/>
      <c r="EP5" s="465"/>
      <c r="EQ5" s="465"/>
      <c r="ER5" s="465"/>
      <c r="ES5" s="465"/>
      <c r="ET5" s="465"/>
      <c r="EU5" s="465"/>
      <c r="EV5" s="465"/>
      <c r="EW5" s="465"/>
      <c r="EX5" s="465"/>
      <c r="EY5" s="465"/>
      <c r="EZ5" s="465"/>
      <c r="FA5" s="465"/>
      <c r="FB5" s="465"/>
      <c r="FC5" s="465"/>
      <c r="FD5" s="465"/>
      <c r="FE5" s="465"/>
      <c r="FF5" s="465"/>
      <c r="FG5" s="465"/>
      <c r="FH5" s="465"/>
      <c r="FI5" s="465"/>
      <c r="FJ5" s="465"/>
      <c r="FK5" s="465"/>
      <c r="FL5" s="465"/>
      <c r="FM5" s="465"/>
      <c r="FN5" s="465"/>
      <c r="FO5" s="465"/>
      <c r="FP5" s="465"/>
      <c r="FQ5" s="465"/>
      <c r="FR5" s="465"/>
      <c r="FS5" s="465"/>
      <c r="FT5" s="465"/>
      <c r="FU5" s="465"/>
      <c r="FV5" s="465"/>
      <c r="FW5" s="465"/>
      <c r="FX5" s="465"/>
      <c r="FY5" s="465"/>
      <c r="FZ5" s="465"/>
      <c r="GA5" s="465"/>
      <c r="GB5" s="465"/>
      <c r="GC5" s="465"/>
      <c r="GD5" s="465"/>
      <c r="GE5" s="465"/>
      <c r="GF5" s="465"/>
      <c r="GG5" s="465"/>
      <c r="GH5" s="465"/>
      <c r="GI5" s="465"/>
      <c r="GJ5" s="465"/>
      <c r="GK5" s="465"/>
      <c r="GL5" s="465"/>
      <c r="GM5" s="465"/>
      <c r="GN5" s="465"/>
      <c r="GO5" s="465"/>
      <c r="GP5" s="465"/>
      <c r="GQ5" s="465"/>
      <c r="GR5" s="465"/>
      <c r="GS5" s="465"/>
      <c r="GT5" s="465"/>
      <c r="GU5" s="465"/>
      <c r="GV5" s="465"/>
      <c r="GW5" s="465"/>
      <c r="GX5" s="465"/>
      <c r="GY5" s="465"/>
      <c r="GZ5" s="465"/>
      <c r="HA5" s="465"/>
      <c r="HB5" s="465"/>
      <c r="HC5" s="465"/>
      <c r="HD5" s="465"/>
      <c r="HE5" s="465"/>
      <c r="HF5" s="465"/>
      <c r="HG5" s="465"/>
      <c r="HH5" s="465"/>
      <c r="HI5" s="465"/>
      <c r="HJ5" s="465"/>
      <c r="HK5" s="465"/>
      <c r="HL5" s="465"/>
    </row>
    <row r="6" s="462" customFormat="1" ht="24" customHeight="1" spans="1:220">
      <c r="A6" s="478" t="s">
        <v>1103</v>
      </c>
      <c r="B6" s="487">
        <v>2808</v>
      </c>
      <c r="C6" s="487">
        <v>2808</v>
      </c>
      <c r="D6" s="465"/>
      <c r="E6" s="465"/>
      <c r="F6" s="465"/>
      <c r="G6" s="465"/>
      <c r="H6" s="465"/>
      <c r="I6" s="465"/>
      <c r="J6" s="465"/>
      <c r="K6" s="465"/>
      <c r="L6" s="465"/>
      <c r="M6" s="465"/>
      <c r="N6" s="465"/>
      <c r="O6" s="465"/>
      <c r="P6" s="465"/>
      <c r="Q6" s="465"/>
      <c r="R6" s="465"/>
      <c r="S6" s="465"/>
      <c r="T6" s="465"/>
      <c r="U6" s="465"/>
      <c r="V6" s="465"/>
      <c r="W6" s="465"/>
      <c r="X6" s="465"/>
      <c r="Y6" s="465"/>
      <c r="Z6" s="465"/>
      <c r="AA6" s="465"/>
      <c r="AB6" s="465"/>
      <c r="AC6" s="465"/>
      <c r="AD6" s="465"/>
      <c r="AE6" s="465"/>
      <c r="AF6" s="465"/>
      <c r="AG6" s="465"/>
      <c r="AH6" s="465"/>
      <c r="AI6" s="465"/>
      <c r="AJ6" s="465"/>
      <c r="AK6" s="465"/>
      <c r="AL6" s="465"/>
      <c r="AM6" s="465"/>
      <c r="AN6" s="465"/>
      <c r="AO6" s="465"/>
      <c r="AP6" s="465"/>
      <c r="AQ6" s="465"/>
      <c r="AR6" s="465"/>
      <c r="AS6" s="465"/>
      <c r="AT6" s="465"/>
      <c r="AU6" s="465"/>
      <c r="AV6" s="465"/>
      <c r="AW6" s="465"/>
      <c r="AX6" s="465"/>
      <c r="AY6" s="465"/>
      <c r="AZ6" s="465"/>
      <c r="BA6" s="465"/>
      <c r="BB6" s="465"/>
      <c r="BC6" s="465"/>
      <c r="BD6" s="465"/>
      <c r="BE6" s="465"/>
      <c r="BF6" s="465"/>
      <c r="BG6" s="465"/>
      <c r="BH6" s="465"/>
      <c r="BI6" s="465"/>
      <c r="BJ6" s="465"/>
      <c r="BK6" s="465"/>
      <c r="BL6" s="465"/>
      <c r="BM6" s="465"/>
      <c r="BN6" s="465"/>
      <c r="BO6" s="465"/>
      <c r="BP6" s="465"/>
      <c r="BQ6" s="465"/>
      <c r="BR6" s="465"/>
      <c r="BS6" s="465"/>
      <c r="BT6" s="465"/>
      <c r="BU6" s="465"/>
      <c r="BV6" s="465"/>
      <c r="BW6" s="465"/>
      <c r="BX6" s="465"/>
      <c r="BY6" s="465"/>
      <c r="BZ6" s="465"/>
      <c r="CA6" s="465"/>
      <c r="CB6" s="465"/>
      <c r="CC6" s="465"/>
      <c r="CD6" s="465"/>
      <c r="CE6" s="465"/>
      <c r="CF6" s="465"/>
      <c r="CG6" s="465"/>
      <c r="CH6" s="465"/>
      <c r="CI6" s="465"/>
      <c r="CJ6" s="465"/>
      <c r="CK6" s="465"/>
      <c r="CL6" s="465"/>
      <c r="CM6" s="465"/>
      <c r="CN6" s="465"/>
      <c r="CO6" s="465"/>
      <c r="CP6" s="465"/>
      <c r="CQ6" s="465"/>
      <c r="CR6" s="465"/>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5"/>
      <c r="DS6" s="465"/>
      <c r="DT6" s="465"/>
      <c r="DU6" s="465"/>
      <c r="DV6" s="465"/>
      <c r="DW6" s="465"/>
      <c r="DX6" s="465"/>
      <c r="DY6" s="465"/>
      <c r="DZ6" s="465"/>
      <c r="EA6" s="465"/>
      <c r="EB6" s="465"/>
      <c r="EC6" s="465"/>
      <c r="ED6" s="465"/>
      <c r="EE6" s="465"/>
      <c r="EF6" s="465"/>
      <c r="EG6" s="465"/>
      <c r="EH6" s="465"/>
      <c r="EI6" s="465"/>
      <c r="EJ6" s="465"/>
      <c r="EK6" s="465"/>
      <c r="EL6" s="465"/>
      <c r="EM6" s="465"/>
      <c r="EN6" s="465"/>
      <c r="EO6" s="465"/>
      <c r="EP6" s="465"/>
      <c r="EQ6" s="465"/>
      <c r="ER6" s="465"/>
      <c r="ES6" s="465"/>
      <c r="ET6" s="465"/>
      <c r="EU6" s="465"/>
      <c r="EV6" s="465"/>
      <c r="EW6" s="465"/>
      <c r="EX6" s="465"/>
      <c r="EY6" s="465"/>
      <c r="EZ6" s="465"/>
      <c r="FA6" s="465"/>
      <c r="FB6" s="465"/>
      <c r="FC6" s="465"/>
      <c r="FD6" s="465"/>
      <c r="FE6" s="465"/>
      <c r="FF6" s="465"/>
      <c r="FG6" s="465"/>
      <c r="FH6" s="465"/>
      <c r="FI6" s="465"/>
      <c r="FJ6" s="465"/>
      <c r="FK6" s="465"/>
      <c r="FL6" s="465"/>
      <c r="FM6" s="465"/>
      <c r="FN6" s="465"/>
      <c r="FO6" s="465"/>
      <c r="FP6" s="465"/>
      <c r="FQ6" s="465"/>
      <c r="FR6" s="465"/>
      <c r="FS6" s="465"/>
      <c r="FT6" s="465"/>
      <c r="FU6" s="465"/>
      <c r="FV6" s="465"/>
      <c r="FW6" s="465"/>
      <c r="FX6" s="465"/>
      <c r="FY6" s="465"/>
      <c r="FZ6" s="465"/>
      <c r="GA6" s="465"/>
      <c r="GB6" s="465"/>
      <c r="GC6" s="465"/>
      <c r="GD6" s="465"/>
      <c r="GE6" s="465"/>
      <c r="GF6" s="465"/>
      <c r="GG6" s="465"/>
      <c r="GH6" s="465"/>
      <c r="GI6" s="465"/>
      <c r="GJ6" s="465"/>
      <c r="GK6" s="465"/>
      <c r="GL6" s="465"/>
      <c r="GM6" s="465"/>
      <c r="GN6" s="465"/>
      <c r="GO6" s="465"/>
      <c r="GP6" s="465"/>
      <c r="GQ6" s="465"/>
      <c r="GR6" s="465"/>
      <c r="GS6" s="465"/>
      <c r="GT6" s="465"/>
      <c r="GU6" s="465"/>
      <c r="GV6" s="465"/>
      <c r="GW6" s="465"/>
      <c r="GX6" s="465"/>
      <c r="GY6" s="465"/>
      <c r="GZ6" s="465"/>
      <c r="HA6" s="465"/>
      <c r="HB6" s="465"/>
      <c r="HC6" s="465"/>
      <c r="HD6" s="465"/>
      <c r="HE6" s="465"/>
      <c r="HF6" s="465"/>
      <c r="HG6" s="465"/>
      <c r="HH6" s="465"/>
      <c r="HI6" s="465"/>
      <c r="HJ6" s="465"/>
      <c r="HK6" s="465"/>
      <c r="HL6" s="465"/>
    </row>
    <row r="7" s="462" customFormat="1" ht="24" customHeight="1" spans="1:220">
      <c r="A7" s="478" t="s">
        <v>1104</v>
      </c>
      <c r="B7" s="487">
        <v>804</v>
      </c>
      <c r="C7" s="487">
        <v>804</v>
      </c>
      <c r="D7" s="465"/>
      <c r="E7" s="465"/>
      <c r="F7" s="465"/>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65"/>
      <c r="AL7" s="465"/>
      <c r="AM7" s="465"/>
      <c r="AN7" s="465"/>
      <c r="AO7" s="465"/>
      <c r="AP7" s="465"/>
      <c r="AQ7" s="465"/>
      <c r="AR7" s="465"/>
      <c r="AS7" s="465"/>
      <c r="AT7" s="465"/>
      <c r="AU7" s="465"/>
      <c r="AV7" s="465"/>
      <c r="AW7" s="465"/>
      <c r="AX7" s="465"/>
      <c r="AY7" s="465"/>
      <c r="AZ7" s="465"/>
      <c r="BA7" s="465"/>
      <c r="BB7" s="465"/>
      <c r="BC7" s="465"/>
      <c r="BD7" s="465"/>
      <c r="BE7" s="465"/>
      <c r="BF7" s="465"/>
      <c r="BG7" s="465"/>
      <c r="BH7" s="465"/>
      <c r="BI7" s="465"/>
      <c r="BJ7" s="465"/>
      <c r="BK7" s="465"/>
      <c r="BL7" s="465"/>
      <c r="BM7" s="465"/>
      <c r="BN7" s="465"/>
      <c r="BO7" s="465"/>
      <c r="BP7" s="465"/>
      <c r="BQ7" s="465"/>
      <c r="BR7" s="465"/>
      <c r="BS7" s="465"/>
      <c r="BT7" s="465"/>
      <c r="BU7" s="465"/>
      <c r="BV7" s="465"/>
      <c r="BW7" s="465"/>
      <c r="BX7" s="465"/>
      <c r="BY7" s="465"/>
      <c r="BZ7" s="465"/>
      <c r="CA7" s="465"/>
      <c r="CB7" s="465"/>
      <c r="CC7" s="465"/>
      <c r="CD7" s="465"/>
      <c r="CE7" s="465"/>
      <c r="CF7" s="465"/>
      <c r="CG7" s="465"/>
      <c r="CH7" s="465"/>
      <c r="CI7" s="465"/>
      <c r="CJ7" s="465"/>
      <c r="CK7" s="465"/>
      <c r="CL7" s="465"/>
      <c r="CM7" s="465"/>
      <c r="CN7" s="465"/>
      <c r="CO7" s="465"/>
      <c r="CP7" s="465"/>
      <c r="CQ7" s="465"/>
      <c r="CR7" s="465"/>
      <c r="CS7" s="465"/>
      <c r="CT7" s="465"/>
      <c r="CU7" s="465"/>
      <c r="CV7" s="465"/>
      <c r="CW7" s="465"/>
      <c r="CX7" s="465"/>
      <c r="CY7" s="465"/>
      <c r="CZ7" s="465"/>
      <c r="DA7" s="465"/>
      <c r="DB7" s="465"/>
      <c r="DC7" s="465"/>
      <c r="DD7" s="465"/>
      <c r="DE7" s="465"/>
      <c r="DF7" s="465"/>
      <c r="DG7" s="465"/>
      <c r="DH7" s="465"/>
      <c r="DI7" s="465"/>
      <c r="DJ7" s="465"/>
      <c r="DK7" s="465"/>
      <c r="DL7" s="465"/>
      <c r="DM7" s="465"/>
      <c r="DN7" s="465"/>
      <c r="DO7" s="465"/>
      <c r="DP7" s="465"/>
      <c r="DQ7" s="465"/>
      <c r="DR7" s="465"/>
      <c r="DS7" s="465"/>
      <c r="DT7" s="465"/>
      <c r="DU7" s="465"/>
      <c r="DV7" s="465"/>
      <c r="DW7" s="465"/>
      <c r="DX7" s="465"/>
      <c r="DY7" s="465"/>
      <c r="DZ7" s="465"/>
      <c r="EA7" s="465"/>
      <c r="EB7" s="465"/>
      <c r="EC7" s="465"/>
      <c r="ED7" s="465"/>
      <c r="EE7" s="465"/>
      <c r="EF7" s="465"/>
      <c r="EG7" s="465"/>
      <c r="EH7" s="465"/>
      <c r="EI7" s="465"/>
      <c r="EJ7" s="465"/>
      <c r="EK7" s="465"/>
      <c r="EL7" s="465"/>
      <c r="EM7" s="465"/>
      <c r="EN7" s="465"/>
      <c r="EO7" s="465"/>
      <c r="EP7" s="465"/>
      <c r="EQ7" s="465"/>
      <c r="ER7" s="465"/>
      <c r="ES7" s="465"/>
      <c r="ET7" s="465"/>
      <c r="EU7" s="465"/>
      <c r="EV7" s="465"/>
      <c r="EW7" s="465"/>
      <c r="EX7" s="465"/>
      <c r="EY7" s="465"/>
      <c r="EZ7" s="465"/>
      <c r="FA7" s="465"/>
      <c r="FB7" s="465"/>
      <c r="FC7" s="465"/>
      <c r="FD7" s="465"/>
      <c r="FE7" s="465"/>
      <c r="FF7" s="465"/>
      <c r="FG7" s="465"/>
      <c r="FH7" s="465"/>
      <c r="FI7" s="465"/>
      <c r="FJ7" s="465"/>
      <c r="FK7" s="465"/>
      <c r="FL7" s="465"/>
      <c r="FM7" s="465"/>
      <c r="FN7" s="465"/>
      <c r="FO7" s="465"/>
      <c r="FP7" s="465"/>
      <c r="FQ7" s="465"/>
      <c r="FR7" s="465"/>
      <c r="FS7" s="465"/>
      <c r="FT7" s="465"/>
      <c r="FU7" s="465"/>
      <c r="FV7" s="465"/>
      <c r="FW7" s="465"/>
      <c r="FX7" s="465"/>
      <c r="FY7" s="465"/>
      <c r="FZ7" s="465"/>
      <c r="GA7" s="465"/>
      <c r="GB7" s="465"/>
      <c r="GC7" s="465"/>
      <c r="GD7" s="465"/>
      <c r="GE7" s="465"/>
      <c r="GF7" s="465"/>
      <c r="GG7" s="465"/>
      <c r="GH7" s="465"/>
      <c r="GI7" s="465"/>
      <c r="GJ7" s="465"/>
      <c r="GK7" s="465"/>
      <c r="GL7" s="465"/>
      <c r="GM7" s="465"/>
      <c r="GN7" s="465"/>
      <c r="GO7" s="465"/>
      <c r="GP7" s="465"/>
      <c r="GQ7" s="465"/>
      <c r="GR7" s="465"/>
      <c r="GS7" s="465"/>
      <c r="GT7" s="465"/>
      <c r="GU7" s="465"/>
      <c r="GV7" s="465"/>
      <c r="GW7" s="465"/>
      <c r="GX7" s="465"/>
      <c r="GY7" s="465"/>
      <c r="GZ7" s="465"/>
      <c r="HA7" s="465"/>
      <c r="HB7" s="465"/>
      <c r="HC7" s="465"/>
      <c r="HD7" s="465"/>
      <c r="HE7" s="465"/>
      <c r="HF7" s="465"/>
      <c r="HG7" s="465"/>
      <c r="HH7" s="465"/>
      <c r="HI7" s="465"/>
      <c r="HJ7" s="465"/>
      <c r="HK7" s="465"/>
      <c r="HL7" s="465"/>
    </row>
    <row r="8" s="462" customFormat="1" ht="24" customHeight="1" spans="1:220">
      <c r="A8" s="478" t="s">
        <v>1105</v>
      </c>
      <c r="B8" s="487">
        <v>358</v>
      </c>
      <c r="C8" s="487">
        <v>358</v>
      </c>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65"/>
      <c r="AL8" s="465"/>
      <c r="AM8" s="465"/>
      <c r="AN8" s="465"/>
      <c r="AO8" s="465"/>
      <c r="AP8" s="465"/>
      <c r="AQ8" s="465"/>
      <c r="AR8" s="465"/>
      <c r="AS8" s="465"/>
      <c r="AT8" s="465"/>
      <c r="AU8" s="465"/>
      <c r="AV8" s="465"/>
      <c r="AW8" s="465"/>
      <c r="AX8" s="465"/>
      <c r="AY8" s="465"/>
      <c r="AZ8" s="465"/>
      <c r="BA8" s="465"/>
      <c r="BB8" s="465"/>
      <c r="BC8" s="465"/>
      <c r="BD8" s="465"/>
      <c r="BE8" s="465"/>
      <c r="BF8" s="465"/>
      <c r="BG8" s="465"/>
      <c r="BH8" s="465"/>
      <c r="BI8" s="465"/>
      <c r="BJ8" s="465"/>
      <c r="BK8" s="465"/>
      <c r="BL8" s="465"/>
      <c r="BM8" s="465"/>
      <c r="BN8" s="465"/>
      <c r="BO8" s="465"/>
      <c r="BP8" s="465"/>
      <c r="BQ8" s="465"/>
      <c r="BR8" s="465"/>
      <c r="BS8" s="465"/>
      <c r="BT8" s="465"/>
      <c r="BU8" s="465"/>
      <c r="BV8" s="465"/>
      <c r="BW8" s="465"/>
      <c r="BX8" s="465"/>
      <c r="BY8" s="465"/>
      <c r="BZ8" s="465"/>
      <c r="CA8" s="465"/>
      <c r="CB8" s="465"/>
      <c r="CC8" s="465"/>
      <c r="CD8" s="465"/>
      <c r="CE8" s="465"/>
      <c r="CF8" s="465"/>
      <c r="CG8" s="465"/>
      <c r="CH8" s="465"/>
      <c r="CI8" s="465"/>
      <c r="CJ8" s="465"/>
      <c r="CK8" s="465"/>
      <c r="CL8" s="465"/>
      <c r="CM8" s="465"/>
      <c r="CN8" s="465"/>
      <c r="CO8" s="465"/>
      <c r="CP8" s="465"/>
      <c r="CQ8" s="465"/>
      <c r="CR8" s="465"/>
      <c r="CS8" s="465"/>
      <c r="CT8" s="465"/>
      <c r="CU8" s="465"/>
      <c r="CV8" s="465"/>
      <c r="CW8" s="465"/>
      <c r="CX8" s="465"/>
      <c r="CY8" s="465"/>
      <c r="CZ8" s="465"/>
      <c r="DA8" s="465"/>
      <c r="DB8" s="465"/>
      <c r="DC8" s="465"/>
      <c r="DD8" s="465"/>
      <c r="DE8" s="465"/>
      <c r="DF8" s="465"/>
      <c r="DG8" s="465"/>
      <c r="DH8" s="465"/>
      <c r="DI8" s="465"/>
      <c r="DJ8" s="465"/>
      <c r="DK8" s="465"/>
      <c r="DL8" s="465"/>
      <c r="DM8" s="465"/>
      <c r="DN8" s="465"/>
      <c r="DO8" s="465"/>
      <c r="DP8" s="465"/>
      <c r="DQ8" s="465"/>
      <c r="DR8" s="465"/>
      <c r="DS8" s="465"/>
      <c r="DT8" s="465"/>
      <c r="DU8" s="465"/>
      <c r="DV8" s="465"/>
      <c r="DW8" s="465"/>
      <c r="DX8" s="465"/>
      <c r="DY8" s="465"/>
      <c r="DZ8" s="465"/>
      <c r="EA8" s="465"/>
      <c r="EB8" s="465"/>
      <c r="EC8" s="465"/>
      <c r="ED8" s="465"/>
      <c r="EE8" s="465"/>
      <c r="EF8" s="465"/>
      <c r="EG8" s="465"/>
      <c r="EH8" s="465"/>
      <c r="EI8" s="465"/>
      <c r="EJ8" s="465"/>
      <c r="EK8" s="465"/>
      <c r="EL8" s="465"/>
      <c r="EM8" s="465"/>
      <c r="EN8" s="465"/>
      <c r="EO8" s="465"/>
      <c r="EP8" s="465"/>
      <c r="EQ8" s="465"/>
      <c r="ER8" s="465"/>
      <c r="ES8" s="465"/>
      <c r="ET8" s="465"/>
      <c r="EU8" s="465"/>
      <c r="EV8" s="465"/>
      <c r="EW8" s="465"/>
      <c r="EX8" s="465"/>
      <c r="EY8" s="465"/>
      <c r="EZ8" s="465"/>
      <c r="FA8" s="465"/>
      <c r="FB8" s="465"/>
      <c r="FC8" s="465"/>
      <c r="FD8" s="465"/>
      <c r="FE8" s="465"/>
      <c r="FF8" s="465"/>
      <c r="FG8" s="465"/>
      <c r="FH8" s="465"/>
      <c r="FI8" s="465"/>
      <c r="FJ8" s="465"/>
      <c r="FK8" s="465"/>
      <c r="FL8" s="465"/>
      <c r="FM8" s="465"/>
      <c r="FN8" s="465"/>
      <c r="FO8" s="465"/>
      <c r="FP8" s="465"/>
      <c r="FQ8" s="465"/>
      <c r="FR8" s="465"/>
      <c r="FS8" s="465"/>
      <c r="FT8" s="465"/>
      <c r="FU8" s="465"/>
      <c r="FV8" s="465"/>
      <c r="FW8" s="465"/>
      <c r="FX8" s="465"/>
      <c r="FY8" s="465"/>
      <c r="FZ8" s="465"/>
      <c r="GA8" s="465"/>
      <c r="GB8" s="465"/>
      <c r="GC8" s="465"/>
      <c r="GD8" s="465"/>
      <c r="GE8" s="465"/>
      <c r="GF8" s="465"/>
      <c r="GG8" s="465"/>
      <c r="GH8" s="465"/>
      <c r="GI8" s="465"/>
      <c r="GJ8" s="465"/>
      <c r="GK8" s="465"/>
      <c r="GL8" s="465"/>
      <c r="GM8" s="465"/>
      <c r="GN8" s="465"/>
      <c r="GO8" s="465"/>
      <c r="GP8" s="465"/>
      <c r="GQ8" s="465"/>
      <c r="GR8" s="465"/>
      <c r="GS8" s="465"/>
      <c r="GT8" s="465"/>
      <c r="GU8" s="465"/>
      <c r="GV8" s="465"/>
      <c r="GW8" s="465"/>
      <c r="GX8" s="465"/>
      <c r="GY8" s="465"/>
      <c r="GZ8" s="465"/>
      <c r="HA8" s="465"/>
      <c r="HB8" s="465"/>
      <c r="HC8" s="465"/>
      <c r="HD8" s="465"/>
      <c r="HE8" s="465"/>
      <c r="HF8" s="465"/>
      <c r="HG8" s="465"/>
      <c r="HH8" s="465"/>
      <c r="HI8" s="465"/>
      <c r="HJ8" s="465"/>
      <c r="HK8" s="465"/>
      <c r="HL8" s="465"/>
    </row>
    <row r="9" s="462" customFormat="1" ht="24" customHeight="1" spans="1:220">
      <c r="A9" s="478" t="s">
        <v>1106</v>
      </c>
      <c r="B9" s="487">
        <v>1392</v>
      </c>
      <c r="C9" s="487">
        <v>1392</v>
      </c>
      <c r="D9" s="465"/>
      <c r="E9" s="465"/>
      <c r="F9" s="465"/>
      <c r="G9" s="465"/>
      <c r="H9" s="465"/>
      <c r="I9" s="465"/>
      <c r="J9" s="465"/>
      <c r="K9" s="465"/>
      <c r="L9" s="465"/>
      <c r="M9" s="465"/>
      <c r="N9" s="465"/>
      <c r="O9" s="465"/>
      <c r="P9" s="465"/>
      <c r="Q9" s="465"/>
      <c r="R9" s="465"/>
      <c r="S9" s="465"/>
      <c r="T9" s="465"/>
      <c r="U9" s="465"/>
      <c r="V9" s="465"/>
      <c r="W9" s="465"/>
      <c r="X9" s="465"/>
      <c r="Y9" s="465"/>
      <c r="Z9" s="465"/>
      <c r="AA9" s="465"/>
      <c r="AB9" s="465"/>
      <c r="AC9" s="465"/>
      <c r="AD9" s="465"/>
      <c r="AE9" s="465"/>
      <c r="AF9" s="465"/>
      <c r="AG9" s="465"/>
      <c r="AH9" s="465"/>
      <c r="AI9" s="465"/>
      <c r="AJ9" s="465"/>
      <c r="AK9" s="465"/>
      <c r="AL9" s="465"/>
      <c r="AM9" s="465"/>
      <c r="AN9" s="465"/>
      <c r="AO9" s="465"/>
      <c r="AP9" s="465"/>
      <c r="AQ9" s="465"/>
      <c r="AR9" s="465"/>
      <c r="AS9" s="465"/>
      <c r="AT9" s="465"/>
      <c r="AU9" s="465"/>
      <c r="AV9" s="465"/>
      <c r="AW9" s="465"/>
      <c r="AX9" s="465"/>
      <c r="AY9" s="465"/>
      <c r="AZ9" s="465"/>
      <c r="BA9" s="465"/>
      <c r="BB9" s="465"/>
      <c r="BC9" s="465"/>
      <c r="BD9" s="465"/>
      <c r="BE9" s="465"/>
      <c r="BF9" s="465"/>
      <c r="BG9" s="465"/>
      <c r="BH9" s="465"/>
      <c r="BI9" s="465"/>
      <c r="BJ9" s="465"/>
      <c r="BK9" s="465"/>
      <c r="BL9" s="465"/>
      <c r="BM9" s="465"/>
      <c r="BN9" s="465"/>
      <c r="BO9" s="465"/>
      <c r="BP9" s="465"/>
      <c r="BQ9" s="465"/>
      <c r="BR9" s="465"/>
      <c r="BS9" s="465"/>
      <c r="BT9" s="465"/>
      <c r="BU9" s="465"/>
      <c r="BV9" s="465"/>
      <c r="BW9" s="465"/>
      <c r="BX9" s="465"/>
      <c r="BY9" s="465"/>
      <c r="BZ9" s="465"/>
      <c r="CA9" s="465"/>
      <c r="CB9" s="465"/>
      <c r="CC9" s="465"/>
      <c r="CD9" s="465"/>
      <c r="CE9" s="465"/>
      <c r="CF9" s="465"/>
      <c r="CG9" s="465"/>
      <c r="CH9" s="465"/>
      <c r="CI9" s="465"/>
      <c r="CJ9" s="465"/>
      <c r="CK9" s="465"/>
      <c r="CL9" s="465"/>
      <c r="CM9" s="465"/>
      <c r="CN9" s="465"/>
      <c r="CO9" s="465"/>
      <c r="CP9" s="465"/>
      <c r="CQ9" s="465"/>
      <c r="CR9" s="465"/>
      <c r="CS9" s="465"/>
      <c r="CT9" s="465"/>
      <c r="CU9" s="465"/>
      <c r="CV9" s="465"/>
      <c r="CW9" s="465"/>
      <c r="CX9" s="465"/>
      <c r="CY9" s="465"/>
      <c r="CZ9" s="465"/>
      <c r="DA9" s="465"/>
      <c r="DB9" s="465"/>
      <c r="DC9" s="465"/>
      <c r="DD9" s="465"/>
      <c r="DE9" s="465"/>
      <c r="DF9" s="465"/>
      <c r="DG9" s="465"/>
      <c r="DH9" s="465"/>
      <c r="DI9" s="465"/>
      <c r="DJ9" s="465"/>
      <c r="DK9" s="465"/>
      <c r="DL9" s="465"/>
      <c r="DM9" s="465"/>
      <c r="DN9" s="465"/>
      <c r="DO9" s="465"/>
      <c r="DP9" s="465"/>
      <c r="DQ9" s="465"/>
      <c r="DR9" s="465"/>
      <c r="DS9" s="465"/>
      <c r="DT9" s="465"/>
      <c r="DU9" s="465"/>
      <c r="DV9" s="465"/>
      <c r="DW9" s="465"/>
      <c r="DX9" s="465"/>
      <c r="DY9" s="465"/>
      <c r="DZ9" s="465"/>
      <c r="EA9" s="465"/>
      <c r="EB9" s="465"/>
      <c r="EC9" s="465"/>
      <c r="ED9" s="465"/>
      <c r="EE9" s="465"/>
      <c r="EF9" s="465"/>
      <c r="EG9" s="465"/>
      <c r="EH9" s="465"/>
      <c r="EI9" s="465"/>
      <c r="EJ9" s="465"/>
      <c r="EK9" s="465"/>
      <c r="EL9" s="465"/>
      <c r="EM9" s="465"/>
      <c r="EN9" s="465"/>
      <c r="EO9" s="465"/>
      <c r="EP9" s="465"/>
      <c r="EQ9" s="465"/>
      <c r="ER9" s="465"/>
      <c r="ES9" s="465"/>
      <c r="ET9" s="465"/>
      <c r="EU9" s="465"/>
      <c r="EV9" s="465"/>
      <c r="EW9" s="465"/>
      <c r="EX9" s="465"/>
      <c r="EY9" s="465"/>
      <c r="EZ9" s="465"/>
      <c r="FA9" s="465"/>
      <c r="FB9" s="465"/>
      <c r="FC9" s="465"/>
      <c r="FD9" s="465"/>
      <c r="FE9" s="465"/>
      <c r="FF9" s="465"/>
      <c r="FG9" s="465"/>
      <c r="FH9" s="465"/>
      <c r="FI9" s="465"/>
      <c r="FJ9" s="465"/>
      <c r="FK9" s="465"/>
      <c r="FL9" s="465"/>
      <c r="FM9" s="465"/>
      <c r="FN9" s="465"/>
      <c r="FO9" s="465"/>
      <c r="FP9" s="465"/>
      <c r="FQ9" s="465"/>
      <c r="FR9" s="465"/>
      <c r="FS9" s="465"/>
      <c r="FT9" s="465"/>
      <c r="FU9" s="465"/>
      <c r="FV9" s="465"/>
      <c r="FW9" s="465"/>
      <c r="FX9" s="465"/>
      <c r="FY9" s="465"/>
      <c r="FZ9" s="465"/>
      <c r="GA9" s="465"/>
      <c r="GB9" s="465"/>
      <c r="GC9" s="465"/>
      <c r="GD9" s="465"/>
      <c r="GE9" s="465"/>
      <c r="GF9" s="465"/>
      <c r="GG9" s="465"/>
      <c r="GH9" s="465"/>
      <c r="GI9" s="465"/>
      <c r="GJ9" s="465"/>
      <c r="GK9" s="465"/>
      <c r="GL9" s="465"/>
      <c r="GM9" s="465"/>
      <c r="GN9" s="465"/>
      <c r="GO9" s="465"/>
      <c r="GP9" s="465"/>
      <c r="GQ9" s="465"/>
      <c r="GR9" s="465"/>
      <c r="GS9" s="465"/>
      <c r="GT9" s="465"/>
      <c r="GU9" s="465"/>
      <c r="GV9" s="465"/>
      <c r="GW9" s="465"/>
      <c r="GX9" s="465"/>
      <c r="GY9" s="465"/>
      <c r="GZ9" s="465"/>
      <c r="HA9" s="465"/>
      <c r="HB9" s="465"/>
      <c r="HC9" s="465"/>
      <c r="HD9" s="465"/>
      <c r="HE9" s="465"/>
      <c r="HF9" s="465"/>
      <c r="HG9" s="465"/>
      <c r="HH9" s="465"/>
      <c r="HI9" s="465"/>
      <c r="HJ9" s="465"/>
      <c r="HK9" s="465"/>
      <c r="HL9" s="465"/>
    </row>
    <row r="10" s="462" customFormat="1" ht="24" customHeight="1" spans="1:220">
      <c r="A10" s="476" t="s">
        <v>1107</v>
      </c>
      <c r="B10" s="486">
        <f>SUM(B11:B20)</f>
        <v>15607</v>
      </c>
      <c r="C10" s="486">
        <f>SUM(C11:C20)</f>
        <v>14692</v>
      </c>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5"/>
      <c r="AY10" s="465"/>
      <c r="AZ10" s="465"/>
      <c r="BA10" s="465"/>
      <c r="BB10" s="465"/>
      <c r="BC10" s="465"/>
      <c r="BD10" s="465"/>
      <c r="BE10" s="465"/>
      <c r="BF10" s="465"/>
      <c r="BG10" s="465"/>
      <c r="BH10" s="465"/>
      <c r="BI10" s="465"/>
      <c r="BJ10" s="465"/>
      <c r="BK10" s="465"/>
      <c r="BL10" s="465"/>
      <c r="BM10" s="465"/>
      <c r="BN10" s="465"/>
      <c r="BO10" s="465"/>
      <c r="BP10" s="465"/>
      <c r="BQ10" s="465"/>
      <c r="BR10" s="465"/>
      <c r="BS10" s="465"/>
      <c r="BT10" s="465"/>
      <c r="BU10" s="465"/>
      <c r="BV10" s="465"/>
      <c r="BW10" s="465"/>
      <c r="BX10" s="465"/>
      <c r="BY10" s="465"/>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5"/>
      <c r="DF10" s="465"/>
      <c r="DG10" s="465"/>
      <c r="DH10" s="465"/>
      <c r="DI10" s="465"/>
      <c r="DJ10" s="465"/>
      <c r="DK10" s="465"/>
      <c r="DL10" s="465"/>
      <c r="DM10" s="465"/>
      <c r="DN10" s="465"/>
      <c r="DO10" s="465"/>
      <c r="DP10" s="465"/>
      <c r="DQ10" s="465"/>
      <c r="DR10" s="465"/>
      <c r="DS10" s="465"/>
      <c r="DT10" s="465"/>
      <c r="DU10" s="465"/>
      <c r="DV10" s="465"/>
      <c r="DW10" s="465"/>
      <c r="DX10" s="465"/>
      <c r="DY10" s="465"/>
      <c r="DZ10" s="465"/>
      <c r="EA10" s="465"/>
      <c r="EB10" s="465"/>
      <c r="EC10" s="465"/>
      <c r="ED10" s="465"/>
      <c r="EE10" s="465"/>
      <c r="EF10" s="465"/>
      <c r="EG10" s="465"/>
      <c r="EH10" s="465"/>
      <c r="EI10" s="465"/>
      <c r="EJ10" s="465"/>
      <c r="EK10" s="465"/>
      <c r="EL10" s="465"/>
      <c r="EM10" s="465"/>
      <c r="EN10" s="465"/>
      <c r="EO10" s="465"/>
      <c r="EP10" s="465"/>
      <c r="EQ10" s="465"/>
      <c r="ER10" s="465"/>
      <c r="ES10" s="465"/>
      <c r="ET10" s="465"/>
      <c r="EU10" s="465"/>
      <c r="EV10" s="465"/>
      <c r="EW10" s="465"/>
      <c r="EX10" s="465"/>
      <c r="EY10" s="465"/>
      <c r="EZ10" s="465"/>
      <c r="FA10" s="465"/>
      <c r="FB10" s="465"/>
      <c r="FC10" s="465"/>
      <c r="FD10" s="465"/>
      <c r="FE10" s="465"/>
      <c r="FF10" s="465"/>
      <c r="FG10" s="465"/>
      <c r="FH10" s="465"/>
      <c r="FI10" s="465"/>
      <c r="FJ10" s="465"/>
      <c r="FK10" s="465"/>
      <c r="FL10" s="465"/>
      <c r="FM10" s="465"/>
      <c r="FN10" s="465"/>
      <c r="FO10" s="465"/>
      <c r="FP10" s="465"/>
      <c r="FQ10" s="465"/>
      <c r="FR10" s="465"/>
      <c r="FS10" s="465"/>
      <c r="FT10" s="465"/>
      <c r="FU10" s="465"/>
      <c r="FV10" s="465"/>
      <c r="FW10" s="465"/>
      <c r="FX10" s="465"/>
      <c r="FY10" s="465"/>
      <c r="FZ10" s="465"/>
      <c r="GA10" s="465"/>
      <c r="GB10" s="465"/>
      <c r="GC10" s="465"/>
      <c r="GD10" s="465"/>
      <c r="GE10" s="465"/>
      <c r="GF10" s="465"/>
      <c r="GG10" s="465"/>
      <c r="GH10" s="465"/>
      <c r="GI10" s="465"/>
      <c r="GJ10" s="465"/>
      <c r="GK10" s="465"/>
      <c r="GL10" s="465"/>
      <c r="GM10" s="465"/>
      <c r="GN10" s="465"/>
      <c r="GO10" s="465"/>
      <c r="GP10" s="465"/>
      <c r="GQ10" s="465"/>
      <c r="GR10" s="465"/>
      <c r="GS10" s="465"/>
      <c r="GT10" s="465"/>
      <c r="GU10" s="465"/>
      <c r="GV10" s="465"/>
      <c r="GW10" s="465"/>
      <c r="GX10" s="465"/>
      <c r="GY10" s="465"/>
      <c r="GZ10" s="465"/>
      <c r="HA10" s="465"/>
      <c r="HB10" s="465"/>
      <c r="HC10" s="465"/>
      <c r="HD10" s="465"/>
      <c r="HE10" s="465"/>
      <c r="HF10" s="465"/>
      <c r="HG10" s="465"/>
      <c r="HH10" s="465"/>
      <c r="HI10" s="465"/>
      <c r="HJ10" s="465"/>
      <c r="HK10" s="465"/>
      <c r="HL10" s="465"/>
    </row>
    <row r="11" s="462" customFormat="1" ht="24" customHeight="1" spans="1:220">
      <c r="A11" s="478" t="s">
        <v>1108</v>
      </c>
      <c r="B11" s="487">
        <v>2960</v>
      </c>
      <c r="C11" s="487">
        <v>2960</v>
      </c>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5"/>
      <c r="AY11" s="465"/>
      <c r="AZ11" s="465"/>
      <c r="BA11" s="465"/>
      <c r="BB11" s="465"/>
      <c r="BC11" s="465"/>
      <c r="BD11" s="465"/>
      <c r="BE11" s="465"/>
      <c r="BF11" s="465"/>
      <c r="BG11" s="465"/>
      <c r="BH11" s="465"/>
      <c r="BI11" s="465"/>
      <c r="BJ11" s="465"/>
      <c r="BK11" s="465"/>
      <c r="BL11" s="465"/>
      <c r="BM11" s="465"/>
      <c r="BN11" s="465"/>
      <c r="BO11" s="465"/>
      <c r="BP11" s="465"/>
      <c r="BQ11" s="465"/>
      <c r="BR11" s="465"/>
      <c r="BS11" s="465"/>
      <c r="BT11" s="465"/>
      <c r="BU11" s="465"/>
      <c r="BV11" s="465"/>
      <c r="BW11" s="465"/>
      <c r="BX11" s="465"/>
      <c r="BY11" s="465"/>
      <c r="BZ11" s="465"/>
      <c r="CA11" s="465"/>
      <c r="CB11" s="465"/>
      <c r="CC11" s="465"/>
      <c r="CD11" s="465"/>
      <c r="CE11" s="465"/>
      <c r="CF11" s="465"/>
      <c r="CG11" s="465"/>
      <c r="CH11" s="465"/>
      <c r="CI11" s="465"/>
      <c r="CJ11" s="465"/>
      <c r="CK11" s="465"/>
      <c r="CL11" s="465"/>
      <c r="CM11" s="465"/>
      <c r="CN11" s="465"/>
      <c r="CO11" s="465"/>
      <c r="CP11" s="465"/>
      <c r="CQ11" s="465"/>
      <c r="CR11" s="465"/>
      <c r="CS11" s="465"/>
      <c r="CT11" s="465"/>
      <c r="CU11" s="465"/>
      <c r="CV11" s="465"/>
      <c r="CW11" s="465"/>
      <c r="CX11" s="465"/>
      <c r="CY11" s="465"/>
      <c r="CZ11" s="465"/>
      <c r="DA11" s="465"/>
      <c r="DB11" s="465"/>
      <c r="DC11" s="465"/>
      <c r="DD11" s="465"/>
      <c r="DE11" s="465"/>
      <c r="DF11" s="465"/>
      <c r="DG11" s="465"/>
      <c r="DH11" s="465"/>
      <c r="DI11" s="465"/>
      <c r="DJ11" s="465"/>
      <c r="DK11" s="465"/>
      <c r="DL11" s="465"/>
      <c r="DM11" s="465"/>
      <c r="DN11" s="465"/>
      <c r="DO11" s="465"/>
      <c r="DP11" s="465"/>
      <c r="DQ11" s="465"/>
      <c r="DR11" s="465"/>
      <c r="DS11" s="465"/>
      <c r="DT11" s="465"/>
      <c r="DU11" s="465"/>
      <c r="DV11" s="465"/>
      <c r="DW11" s="465"/>
      <c r="DX11" s="465"/>
      <c r="DY11" s="465"/>
      <c r="DZ11" s="465"/>
      <c r="EA11" s="465"/>
      <c r="EB11" s="465"/>
      <c r="EC11" s="465"/>
      <c r="ED11" s="465"/>
      <c r="EE11" s="465"/>
      <c r="EF11" s="465"/>
      <c r="EG11" s="465"/>
      <c r="EH11" s="465"/>
      <c r="EI11" s="465"/>
      <c r="EJ11" s="465"/>
      <c r="EK11" s="465"/>
      <c r="EL11" s="465"/>
      <c r="EM11" s="465"/>
      <c r="EN11" s="465"/>
      <c r="EO11" s="465"/>
      <c r="EP11" s="465"/>
      <c r="EQ11" s="465"/>
      <c r="ER11" s="465"/>
      <c r="ES11" s="465"/>
      <c r="ET11" s="465"/>
      <c r="EU11" s="465"/>
      <c r="EV11" s="465"/>
      <c r="EW11" s="465"/>
      <c r="EX11" s="465"/>
      <c r="EY11" s="465"/>
      <c r="EZ11" s="465"/>
      <c r="FA11" s="465"/>
      <c r="FB11" s="465"/>
      <c r="FC11" s="465"/>
      <c r="FD11" s="465"/>
      <c r="FE11" s="465"/>
      <c r="FF11" s="465"/>
      <c r="FG11" s="465"/>
      <c r="FH11" s="465"/>
      <c r="FI11" s="465"/>
      <c r="FJ11" s="465"/>
      <c r="FK11" s="465"/>
      <c r="FL11" s="465"/>
      <c r="FM11" s="465"/>
      <c r="FN11" s="465"/>
      <c r="FO11" s="465"/>
      <c r="FP11" s="465"/>
      <c r="FQ11" s="465"/>
      <c r="FR11" s="465"/>
      <c r="FS11" s="465"/>
      <c r="FT11" s="465"/>
      <c r="FU11" s="465"/>
      <c r="FV11" s="465"/>
      <c r="FW11" s="465"/>
      <c r="FX11" s="465"/>
      <c r="FY11" s="465"/>
      <c r="FZ11" s="465"/>
      <c r="GA11" s="465"/>
      <c r="GB11" s="465"/>
      <c r="GC11" s="465"/>
      <c r="GD11" s="465"/>
      <c r="GE11" s="465"/>
      <c r="GF11" s="465"/>
      <c r="GG11" s="465"/>
      <c r="GH11" s="465"/>
      <c r="GI11" s="465"/>
      <c r="GJ11" s="465"/>
      <c r="GK11" s="465"/>
      <c r="GL11" s="465"/>
      <c r="GM11" s="465"/>
      <c r="GN11" s="465"/>
      <c r="GO11" s="465"/>
      <c r="GP11" s="465"/>
      <c r="GQ11" s="465"/>
      <c r="GR11" s="465"/>
      <c r="GS11" s="465"/>
      <c r="GT11" s="465"/>
      <c r="GU11" s="465"/>
      <c r="GV11" s="465"/>
      <c r="GW11" s="465"/>
      <c r="GX11" s="465"/>
      <c r="GY11" s="465"/>
      <c r="GZ11" s="465"/>
      <c r="HA11" s="465"/>
      <c r="HB11" s="465"/>
      <c r="HC11" s="465"/>
      <c r="HD11" s="465"/>
      <c r="HE11" s="465"/>
      <c r="HF11" s="465"/>
      <c r="HG11" s="465"/>
      <c r="HH11" s="465"/>
      <c r="HI11" s="465"/>
      <c r="HJ11" s="465"/>
      <c r="HK11" s="465"/>
      <c r="HL11" s="465"/>
    </row>
    <row r="12" s="463" customFormat="1" ht="24" customHeight="1" spans="1:220">
      <c r="A12" s="478" t="s">
        <v>1109</v>
      </c>
      <c r="B12" s="487">
        <v>1</v>
      </c>
      <c r="C12" s="487">
        <v>1</v>
      </c>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5"/>
      <c r="AY12" s="465"/>
      <c r="AZ12" s="465"/>
      <c r="BA12" s="465"/>
      <c r="BB12" s="465"/>
      <c r="BC12" s="465"/>
      <c r="BD12" s="465"/>
      <c r="BE12" s="465"/>
      <c r="BF12" s="465"/>
      <c r="BG12" s="465"/>
      <c r="BH12" s="465"/>
      <c r="BI12" s="465"/>
      <c r="BJ12" s="465"/>
      <c r="BK12" s="465"/>
      <c r="BL12" s="465"/>
      <c r="BM12" s="465"/>
      <c r="BN12" s="465"/>
      <c r="BO12" s="465"/>
      <c r="BP12" s="465"/>
      <c r="BQ12" s="465"/>
      <c r="BR12" s="465"/>
      <c r="BS12" s="465"/>
      <c r="BT12" s="465"/>
      <c r="BU12" s="465"/>
      <c r="BV12" s="465"/>
      <c r="BW12" s="465"/>
      <c r="BX12" s="465"/>
      <c r="BY12" s="465"/>
      <c r="BZ12" s="465"/>
      <c r="CA12" s="465"/>
      <c r="CB12" s="465"/>
      <c r="CC12" s="465"/>
      <c r="CD12" s="465"/>
      <c r="CE12" s="465"/>
      <c r="CF12" s="465"/>
      <c r="CG12" s="465"/>
      <c r="CH12" s="465"/>
      <c r="CI12" s="465"/>
      <c r="CJ12" s="465"/>
      <c r="CK12" s="465"/>
      <c r="CL12" s="465"/>
      <c r="CM12" s="465"/>
      <c r="CN12" s="465"/>
      <c r="CO12" s="465"/>
      <c r="CP12" s="465"/>
      <c r="CQ12" s="465"/>
      <c r="CR12" s="465"/>
      <c r="CS12" s="465"/>
      <c r="CT12" s="465"/>
      <c r="CU12" s="465"/>
      <c r="CV12" s="465"/>
      <c r="CW12" s="465"/>
      <c r="CX12" s="465"/>
      <c r="CY12" s="465"/>
      <c r="CZ12" s="465"/>
      <c r="DA12" s="465"/>
      <c r="DB12" s="465"/>
      <c r="DC12" s="465"/>
      <c r="DD12" s="465"/>
      <c r="DE12" s="465"/>
      <c r="DF12" s="465"/>
      <c r="DG12" s="465"/>
      <c r="DH12" s="465"/>
      <c r="DI12" s="465"/>
      <c r="DJ12" s="465"/>
      <c r="DK12" s="465"/>
      <c r="DL12" s="465"/>
      <c r="DM12" s="465"/>
      <c r="DN12" s="465"/>
      <c r="DO12" s="465"/>
      <c r="DP12" s="465"/>
      <c r="DQ12" s="465"/>
      <c r="DR12" s="465"/>
      <c r="DS12" s="465"/>
      <c r="DT12" s="465"/>
      <c r="DU12" s="465"/>
      <c r="DV12" s="465"/>
      <c r="DW12" s="465"/>
      <c r="DX12" s="465"/>
      <c r="DY12" s="465"/>
      <c r="DZ12" s="465"/>
      <c r="EA12" s="465"/>
      <c r="EB12" s="465"/>
      <c r="EC12" s="465"/>
      <c r="ED12" s="465"/>
      <c r="EE12" s="465"/>
      <c r="EF12" s="465"/>
      <c r="EG12" s="465"/>
      <c r="EH12" s="465"/>
      <c r="EI12" s="465"/>
      <c r="EJ12" s="465"/>
      <c r="EK12" s="465"/>
      <c r="EL12" s="465"/>
      <c r="EM12" s="465"/>
      <c r="EN12" s="465"/>
      <c r="EO12" s="465"/>
      <c r="EP12" s="465"/>
      <c r="EQ12" s="465"/>
      <c r="ER12" s="465"/>
      <c r="ES12" s="465"/>
      <c r="ET12" s="465"/>
      <c r="EU12" s="465"/>
      <c r="EV12" s="465"/>
      <c r="EW12" s="465"/>
      <c r="EX12" s="465"/>
      <c r="EY12" s="465"/>
      <c r="EZ12" s="465"/>
      <c r="FA12" s="465"/>
      <c r="FB12" s="465"/>
      <c r="FC12" s="465"/>
      <c r="FD12" s="465"/>
      <c r="FE12" s="465"/>
      <c r="FF12" s="465"/>
      <c r="FG12" s="465"/>
      <c r="FH12" s="465"/>
      <c r="FI12" s="465"/>
      <c r="FJ12" s="465"/>
      <c r="FK12" s="465"/>
      <c r="FL12" s="465"/>
      <c r="FM12" s="465"/>
      <c r="FN12" s="465"/>
      <c r="FO12" s="465"/>
      <c r="FP12" s="465"/>
      <c r="FQ12" s="465"/>
      <c r="FR12" s="465"/>
      <c r="FS12" s="465"/>
      <c r="FT12" s="465"/>
      <c r="FU12" s="465"/>
      <c r="FV12" s="465"/>
      <c r="FW12" s="465"/>
      <c r="FX12" s="465"/>
      <c r="FY12" s="465"/>
      <c r="FZ12" s="465"/>
      <c r="GA12" s="465"/>
      <c r="GB12" s="465"/>
      <c r="GC12" s="465"/>
      <c r="GD12" s="465"/>
      <c r="GE12" s="465"/>
      <c r="GF12" s="465"/>
      <c r="GG12" s="465"/>
      <c r="GH12" s="465"/>
      <c r="GI12" s="465"/>
      <c r="GJ12" s="465"/>
      <c r="GK12" s="465"/>
      <c r="GL12" s="465"/>
      <c r="GM12" s="465"/>
      <c r="GN12" s="465"/>
      <c r="GO12" s="465"/>
      <c r="GP12" s="465"/>
      <c r="GQ12" s="465"/>
      <c r="GR12" s="465"/>
      <c r="GS12" s="465"/>
      <c r="GT12" s="465"/>
      <c r="GU12" s="465"/>
      <c r="GV12" s="465"/>
      <c r="GW12" s="465"/>
      <c r="GX12" s="465"/>
      <c r="GY12" s="465"/>
      <c r="GZ12" s="465"/>
      <c r="HA12" s="465"/>
      <c r="HB12" s="465"/>
      <c r="HC12" s="465"/>
      <c r="HD12" s="465"/>
      <c r="HE12" s="465"/>
      <c r="HF12" s="465"/>
      <c r="HG12" s="465"/>
      <c r="HH12" s="465"/>
      <c r="HI12" s="465"/>
      <c r="HJ12" s="465"/>
      <c r="HK12" s="465"/>
      <c r="HL12" s="465"/>
    </row>
    <row r="13" s="464" customFormat="1" ht="24" customHeight="1" spans="1:220">
      <c r="A13" s="478" t="s">
        <v>1110</v>
      </c>
      <c r="B13" s="487">
        <v>25</v>
      </c>
      <c r="C13" s="487">
        <v>25</v>
      </c>
      <c r="D13" s="465"/>
      <c r="E13" s="465"/>
      <c r="F13" s="465"/>
      <c r="G13" s="465"/>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5"/>
      <c r="AG13" s="465"/>
      <c r="AH13" s="465"/>
      <c r="AI13" s="465"/>
      <c r="AJ13" s="465"/>
      <c r="AK13" s="465"/>
      <c r="AL13" s="465"/>
      <c r="AM13" s="465"/>
      <c r="AN13" s="465"/>
      <c r="AO13" s="465"/>
      <c r="AP13" s="465"/>
      <c r="AQ13" s="465"/>
      <c r="AR13" s="465"/>
      <c r="AS13" s="465"/>
      <c r="AT13" s="465"/>
      <c r="AU13" s="465"/>
      <c r="AV13" s="465"/>
      <c r="AW13" s="465"/>
      <c r="AX13" s="465"/>
      <c r="AY13" s="465"/>
      <c r="AZ13" s="465"/>
      <c r="BA13" s="465"/>
      <c r="BB13" s="465"/>
      <c r="BC13" s="465"/>
      <c r="BD13" s="465"/>
      <c r="BE13" s="465"/>
      <c r="BF13" s="465"/>
      <c r="BG13" s="465"/>
      <c r="BH13" s="465"/>
      <c r="BI13" s="465"/>
      <c r="BJ13" s="465"/>
      <c r="BK13" s="465"/>
      <c r="BL13" s="465"/>
      <c r="BM13" s="465"/>
      <c r="BN13" s="465"/>
      <c r="BO13" s="465"/>
      <c r="BP13" s="465"/>
      <c r="BQ13" s="465"/>
      <c r="BR13" s="465"/>
      <c r="BS13" s="465"/>
      <c r="BT13" s="465"/>
      <c r="BU13" s="465"/>
      <c r="BV13" s="465"/>
      <c r="BW13" s="465"/>
      <c r="BX13" s="465"/>
      <c r="BY13" s="465"/>
      <c r="BZ13" s="465"/>
      <c r="CA13" s="465"/>
      <c r="CB13" s="465"/>
      <c r="CC13" s="465"/>
      <c r="CD13" s="465"/>
      <c r="CE13" s="465"/>
      <c r="CF13" s="465"/>
      <c r="CG13" s="465"/>
      <c r="CH13" s="465"/>
      <c r="CI13" s="465"/>
      <c r="CJ13" s="465"/>
      <c r="CK13" s="465"/>
      <c r="CL13" s="465"/>
      <c r="CM13" s="465"/>
      <c r="CN13" s="465"/>
      <c r="CO13" s="465"/>
      <c r="CP13" s="465"/>
      <c r="CQ13" s="465"/>
      <c r="CR13" s="465"/>
      <c r="CS13" s="465"/>
      <c r="CT13" s="465"/>
      <c r="CU13" s="465"/>
      <c r="CV13" s="465"/>
      <c r="CW13" s="465"/>
      <c r="CX13" s="465"/>
      <c r="CY13" s="465"/>
      <c r="CZ13" s="465"/>
      <c r="DA13" s="465"/>
      <c r="DB13" s="465"/>
      <c r="DC13" s="465"/>
      <c r="DD13" s="465"/>
      <c r="DE13" s="465"/>
      <c r="DF13" s="465"/>
      <c r="DG13" s="465"/>
      <c r="DH13" s="465"/>
      <c r="DI13" s="465"/>
      <c r="DJ13" s="465"/>
      <c r="DK13" s="465"/>
      <c r="DL13" s="465"/>
      <c r="DM13" s="465"/>
      <c r="DN13" s="465"/>
      <c r="DO13" s="465"/>
      <c r="DP13" s="465"/>
      <c r="DQ13" s="465"/>
      <c r="DR13" s="465"/>
      <c r="DS13" s="465"/>
      <c r="DT13" s="465"/>
      <c r="DU13" s="465"/>
      <c r="DV13" s="465"/>
      <c r="DW13" s="465"/>
      <c r="DX13" s="465"/>
      <c r="DY13" s="465"/>
      <c r="DZ13" s="465"/>
      <c r="EA13" s="465"/>
      <c r="EB13" s="465"/>
      <c r="EC13" s="465"/>
      <c r="ED13" s="465"/>
      <c r="EE13" s="465"/>
      <c r="EF13" s="465"/>
      <c r="EG13" s="465"/>
      <c r="EH13" s="465"/>
      <c r="EI13" s="465"/>
      <c r="EJ13" s="465"/>
      <c r="EK13" s="465"/>
      <c r="EL13" s="465"/>
      <c r="EM13" s="465"/>
      <c r="EN13" s="465"/>
      <c r="EO13" s="465"/>
      <c r="EP13" s="465"/>
      <c r="EQ13" s="465"/>
      <c r="ER13" s="465"/>
      <c r="ES13" s="465"/>
      <c r="ET13" s="465"/>
      <c r="EU13" s="465"/>
      <c r="EV13" s="465"/>
      <c r="EW13" s="465"/>
      <c r="EX13" s="465"/>
      <c r="EY13" s="465"/>
      <c r="EZ13" s="465"/>
      <c r="FA13" s="465"/>
      <c r="FB13" s="465"/>
      <c r="FC13" s="465"/>
      <c r="FD13" s="465"/>
      <c r="FE13" s="465"/>
      <c r="FF13" s="465"/>
      <c r="FG13" s="465"/>
      <c r="FH13" s="465"/>
      <c r="FI13" s="465"/>
      <c r="FJ13" s="465"/>
      <c r="FK13" s="465"/>
      <c r="FL13" s="465"/>
      <c r="FM13" s="465"/>
      <c r="FN13" s="465"/>
      <c r="FO13" s="465"/>
      <c r="FP13" s="465"/>
      <c r="FQ13" s="465"/>
      <c r="FR13" s="465"/>
      <c r="FS13" s="465"/>
      <c r="FT13" s="465"/>
      <c r="FU13" s="465"/>
      <c r="FV13" s="465"/>
      <c r="FW13" s="465"/>
      <c r="FX13" s="465"/>
      <c r="FY13" s="465"/>
      <c r="FZ13" s="465"/>
      <c r="GA13" s="465"/>
      <c r="GB13" s="465"/>
      <c r="GC13" s="465"/>
      <c r="GD13" s="465"/>
      <c r="GE13" s="465"/>
      <c r="GF13" s="465"/>
      <c r="GG13" s="465"/>
      <c r="GH13" s="465"/>
      <c r="GI13" s="465"/>
      <c r="GJ13" s="465"/>
      <c r="GK13" s="465"/>
      <c r="GL13" s="465"/>
      <c r="GM13" s="465"/>
      <c r="GN13" s="465"/>
      <c r="GO13" s="465"/>
      <c r="GP13" s="465"/>
      <c r="GQ13" s="465"/>
      <c r="GR13" s="465"/>
      <c r="GS13" s="465"/>
      <c r="GT13" s="465"/>
      <c r="GU13" s="465"/>
      <c r="GV13" s="465"/>
      <c r="GW13" s="465"/>
      <c r="GX13" s="465"/>
      <c r="GY13" s="465"/>
      <c r="GZ13" s="465"/>
      <c r="HA13" s="465"/>
      <c r="HB13" s="465"/>
      <c r="HC13" s="465"/>
      <c r="HD13" s="465"/>
      <c r="HE13" s="465"/>
      <c r="HF13" s="465"/>
      <c r="HG13" s="465"/>
      <c r="HH13" s="465"/>
      <c r="HI13" s="465"/>
      <c r="HJ13" s="465"/>
      <c r="HK13" s="465"/>
      <c r="HL13" s="465"/>
    </row>
    <row r="14" s="464" customFormat="1" ht="24" customHeight="1" spans="1:220">
      <c r="A14" s="478" t="s">
        <v>1111</v>
      </c>
      <c r="B14" s="487">
        <v>10</v>
      </c>
      <c r="C14" s="487">
        <v>10</v>
      </c>
      <c r="D14" s="465"/>
      <c r="E14" s="465"/>
      <c r="F14" s="465"/>
      <c r="G14" s="465"/>
      <c r="H14" s="465"/>
      <c r="I14" s="465"/>
      <c r="J14" s="465"/>
      <c r="K14" s="465"/>
      <c r="L14" s="465"/>
      <c r="M14" s="465"/>
      <c r="N14" s="465"/>
      <c r="O14" s="465"/>
      <c r="P14" s="465"/>
      <c r="Q14" s="465"/>
      <c r="R14" s="465"/>
      <c r="S14" s="465"/>
      <c r="T14" s="465"/>
      <c r="U14" s="465"/>
      <c r="V14" s="465"/>
      <c r="W14" s="465"/>
      <c r="X14" s="465"/>
      <c r="Y14" s="465"/>
      <c r="Z14" s="465"/>
      <c r="AA14" s="465"/>
      <c r="AB14" s="465"/>
      <c r="AC14" s="465"/>
      <c r="AD14" s="465"/>
      <c r="AE14" s="465"/>
      <c r="AF14" s="465"/>
      <c r="AG14" s="465"/>
      <c r="AH14" s="465"/>
      <c r="AI14" s="465"/>
      <c r="AJ14" s="465"/>
      <c r="AK14" s="465"/>
      <c r="AL14" s="465"/>
      <c r="AM14" s="465"/>
      <c r="AN14" s="465"/>
      <c r="AO14" s="465"/>
      <c r="AP14" s="465"/>
      <c r="AQ14" s="465"/>
      <c r="AR14" s="465"/>
      <c r="AS14" s="465"/>
      <c r="AT14" s="465"/>
      <c r="AU14" s="465"/>
      <c r="AV14" s="465"/>
      <c r="AW14" s="465"/>
      <c r="AX14" s="465"/>
      <c r="AY14" s="465"/>
      <c r="AZ14" s="465"/>
      <c r="BA14" s="465"/>
      <c r="BB14" s="465"/>
      <c r="BC14" s="465"/>
      <c r="BD14" s="465"/>
      <c r="BE14" s="465"/>
      <c r="BF14" s="465"/>
      <c r="BG14" s="465"/>
      <c r="BH14" s="465"/>
      <c r="BI14" s="465"/>
      <c r="BJ14" s="465"/>
      <c r="BK14" s="465"/>
      <c r="BL14" s="465"/>
      <c r="BM14" s="465"/>
      <c r="BN14" s="465"/>
      <c r="BO14" s="465"/>
      <c r="BP14" s="465"/>
      <c r="BQ14" s="465"/>
      <c r="BR14" s="465"/>
      <c r="BS14" s="465"/>
      <c r="BT14" s="465"/>
      <c r="BU14" s="465"/>
      <c r="BV14" s="465"/>
      <c r="BW14" s="465"/>
      <c r="BX14" s="465"/>
      <c r="BY14" s="465"/>
      <c r="BZ14" s="465"/>
      <c r="CA14" s="465"/>
      <c r="CB14" s="465"/>
      <c r="CC14" s="465"/>
      <c r="CD14" s="465"/>
      <c r="CE14" s="465"/>
      <c r="CF14" s="465"/>
      <c r="CG14" s="465"/>
      <c r="CH14" s="465"/>
      <c r="CI14" s="465"/>
      <c r="CJ14" s="465"/>
      <c r="CK14" s="465"/>
      <c r="CL14" s="465"/>
      <c r="CM14" s="465"/>
      <c r="CN14" s="465"/>
      <c r="CO14" s="465"/>
      <c r="CP14" s="465"/>
      <c r="CQ14" s="465"/>
      <c r="CR14" s="465"/>
      <c r="CS14" s="465"/>
      <c r="CT14" s="465"/>
      <c r="CU14" s="465"/>
      <c r="CV14" s="465"/>
      <c r="CW14" s="465"/>
      <c r="CX14" s="465"/>
      <c r="CY14" s="465"/>
      <c r="CZ14" s="465"/>
      <c r="DA14" s="465"/>
      <c r="DB14" s="465"/>
      <c r="DC14" s="465"/>
      <c r="DD14" s="465"/>
      <c r="DE14" s="465"/>
      <c r="DF14" s="465"/>
      <c r="DG14" s="465"/>
      <c r="DH14" s="465"/>
      <c r="DI14" s="465"/>
      <c r="DJ14" s="465"/>
      <c r="DK14" s="465"/>
      <c r="DL14" s="465"/>
      <c r="DM14" s="465"/>
      <c r="DN14" s="465"/>
      <c r="DO14" s="465"/>
      <c r="DP14" s="465"/>
      <c r="DQ14" s="465"/>
      <c r="DR14" s="465"/>
      <c r="DS14" s="465"/>
      <c r="DT14" s="465"/>
      <c r="DU14" s="465"/>
      <c r="DV14" s="465"/>
      <c r="DW14" s="465"/>
      <c r="DX14" s="465"/>
      <c r="DY14" s="465"/>
      <c r="DZ14" s="465"/>
      <c r="EA14" s="465"/>
      <c r="EB14" s="465"/>
      <c r="EC14" s="465"/>
      <c r="ED14" s="465"/>
      <c r="EE14" s="465"/>
      <c r="EF14" s="465"/>
      <c r="EG14" s="465"/>
      <c r="EH14" s="465"/>
      <c r="EI14" s="465"/>
      <c r="EJ14" s="465"/>
      <c r="EK14" s="465"/>
      <c r="EL14" s="465"/>
      <c r="EM14" s="465"/>
      <c r="EN14" s="465"/>
      <c r="EO14" s="465"/>
      <c r="EP14" s="465"/>
      <c r="EQ14" s="465"/>
      <c r="ER14" s="465"/>
      <c r="ES14" s="465"/>
      <c r="ET14" s="465"/>
      <c r="EU14" s="465"/>
      <c r="EV14" s="465"/>
      <c r="EW14" s="465"/>
      <c r="EX14" s="465"/>
      <c r="EY14" s="465"/>
      <c r="EZ14" s="465"/>
      <c r="FA14" s="465"/>
      <c r="FB14" s="465"/>
      <c r="FC14" s="465"/>
      <c r="FD14" s="465"/>
      <c r="FE14" s="465"/>
      <c r="FF14" s="465"/>
      <c r="FG14" s="465"/>
      <c r="FH14" s="465"/>
      <c r="FI14" s="465"/>
      <c r="FJ14" s="465"/>
      <c r="FK14" s="465"/>
      <c r="FL14" s="465"/>
      <c r="FM14" s="465"/>
      <c r="FN14" s="465"/>
      <c r="FO14" s="465"/>
      <c r="FP14" s="465"/>
      <c r="FQ14" s="465"/>
      <c r="FR14" s="465"/>
      <c r="FS14" s="465"/>
      <c r="FT14" s="465"/>
      <c r="FU14" s="465"/>
      <c r="FV14" s="465"/>
      <c r="FW14" s="465"/>
      <c r="FX14" s="465"/>
      <c r="FY14" s="465"/>
      <c r="FZ14" s="465"/>
      <c r="GA14" s="465"/>
      <c r="GB14" s="465"/>
      <c r="GC14" s="465"/>
      <c r="GD14" s="465"/>
      <c r="GE14" s="465"/>
      <c r="GF14" s="465"/>
      <c r="GG14" s="465"/>
      <c r="GH14" s="465"/>
      <c r="GI14" s="465"/>
      <c r="GJ14" s="465"/>
      <c r="GK14" s="465"/>
      <c r="GL14" s="465"/>
      <c r="GM14" s="465"/>
      <c r="GN14" s="465"/>
      <c r="GO14" s="465"/>
      <c r="GP14" s="465"/>
      <c r="GQ14" s="465"/>
      <c r="GR14" s="465"/>
      <c r="GS14" s="465"/>
      <c r="GT14" s="465"/>
      <c r="GU14" s="465"/>
      <c r="GV14" s="465"/>
      <c r="GW14" s="465"/>
      <c r="GX14" s="465"/>
      <c r="GY14" s="465"/>
      <c r="GZ14" s="465"/>
      <c r="HA14" s="465"/>
      <c r="HB14" s="465"/>
      <c r="HC14" s="465"/>
      <c r="HD14" s="465"/>
      <c r="HE14" s="465"/>
      <c r="HF14" s="465"/>
      <c r="HG14" s="465"/>
      <c r="HH14" s="465"/>
      <c r="HI14" s="465"/>
      <c r="HJ14" s="465"/>
      <c r="HK14" s="465"/>
      <c r="HL14" s="465"/>
    </row>
    <row r="15" s="462" customFormat="1" ht="24" customHeight="1" spans="1:220">
      <c r="A15" s="478" t="s">
        <v>1112</v>
      </c>
      <c r="B15" s="487">
        <f>541+1867</f>
        <v>2408</v>
      </c>
      <c r="C15" s="487">
        <v>1867</v>
      </c>
      <c r="D15" s="465"/>
      <c r="E15" s="465"/>
      <c r="F15" s="465"/>
      <c r="G15" s="465"/>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5"/>
      <c r="AY15" s="465"/>
      <c r="AZ15" s="465"/>
      <c r="BA15" s="465"/>
      <c r="BB15" s="465"/>
      <c r="BC15" s="465"/>
      <c r="BD15" s="465"/>
      <c r="BE15" s="465"/>
      <c r="BF15" s="465"/>
      <c r="BG15" s="465"/>
      <c r="BH15" s="465"/>
      <c r="BI15" s="465"/>
      <c r="BJ15" s="465"/>
      <c r="BK15" s="465"/>
      <c r="BL15" s="465"/>
      <c r="BM15" s="465"/>
      <c r="BN15" s="465"/>
      <c r="BO15" s="465"/>
      <c r="BP15" s="465"/>
      <c r="BQ15" s="465"/>
      <c r="BR15" s="465"/>
      <c r="BS15" s="465"/>
      <c r="BT15" s="465"/>
      <c r="BU15" s="465"/>
      <c r="BV15" s="465"/>
      <c r="BW15" s="465"/>
      <c r="BX15" s="465"/>
      <c r="BY15" s="465"/>
      <c r="BZ15" s="465"/>
      <c r="CA15" s="465"/>
      <c r="CB15" s="465"/>
      <c r="CC15" s="465"/>
      <c r="CD15" s="465"/>
      <c r="CE15" s="465"/>
      <c r="CF15" s="465"/>
      <c r="CG15" s="465"/>
      <c r="CH15" s="465"/>
      <c r="CI15" s="465"/>
      <c r="CJ15" s="465"/>
      <c r="CK15" s="465"/>
      <c r="CL15" s="465"/>
      <c r="CM15" s="465"/>
      <c r="CN15" s="465"/>
      <c r="CO15" s="465"/>
      <c r="CP15" s="465"/>
      <c r="CQ15" s="465"/>
      <c r="CR15" s="465"/>
      <c r="CS15" s="465"/>
      <c r="CT15" s="465"/>
      <c r="CU15" s="465"/>
      <c r="CV15" s="465"/>
      <c r="CW15" s="465"/>
      <c r="CX15" s="465"/>
      <c r="CY15" s="465"/>
      <c r="CZ15" s="465"/>
      <c r="DA15" s="465"/>
      <c r="DB15" s="465"/>
      <c r="DC15" s="465"/>
      <c r="DD15" s="465"/>
      <c r="DE15" s="465"/>
      <c r="DF15" s="465"/>
      <c r="DG15" s="465"/>
      <c r="DH15" s="465"/>
      <c r="DI15" s="465"/>
      <c r="DJ15" s="465"/>
      <c r="DK15" s="465"/>
      <c r="DL15" s="465"/>
      <c r="DM15" s="465"/>
      <c r="DN15" s="465"/>
      <c r="DO15" s="465"/>
      <c r="DP15" s="465"/>
      <c r="DQ15" s="465"/>
      <c r="DR15" s="465"/>
      <c r="DS15" s="465"/>
      <c r="DT15" s="465"/>
      <c r="DU15" s="465"/>
      <c r="DV15" s="465"/>
      <c r="DW15" s="465"/>
      <c r="DX15" s="465"/>
      <c r="DY15" s="465"/>
      <c r="DZ15" s="465"/>
      <c r="EA15" s="465"/>
      <c r="EB15" s="465"/>
      <c r="EC15" s="465"/>
      <c r="ED15" s="465"/>
      <c r="EE15" s="465"/>
      <c r="EF15" s="465"/>
      <c r="EG15" s="465"/>
      <c r="EH15" s="465"/>
      <c r="EI15" s="465"/>
      <c r="EJ15" s="465"/>
      <c r="EK15" s="465"/>
      <c r="EL15" s="465"/>
      <c r="EM15" s="465"/>
      <c r="EN15" s="465"/>
      <c r="EO15" s="465"/>
      <c r="EP15" s="465"/>
      <c r="EQ15" s="465"/>
      <c r="ER15" s="465"/>
      <c r="ES15" s="465"/>
      <c r="ET15" s="465"/>
      <c r="EU15" s="465"/>
      <c r="EV15" s="465"/>
      <c r="EW15" s="465"/>
      <c r="EX15" s="465"/>
      <c r="EY15" s="465"/>
      <c r="EZ15" s="465"/>
      <c r="FA15" s="465"/>
      <c r="FB15" s="465"/>
      <c r="FC15" s="465"/>
      <c r="FD15" s="465"/>
      <c r="FE15" s="465"/>
      <c r="FF15" s="465"/>
      <c r="FG15" s="465"/>
      <c r="FH15" s="465"/>
      <c r="FI15" s="465"/>
      <c r="FJ15" s="465"/>
      <c r="FK15" s="465"/>
      <c r="FL15" s="465"/>
      <c r="FM15" s="465"/>
      <c r="FN15" s="465"/>
      <c r="FO15" s="465"/>
      <c r="FP15" s="465"/>
      <c r="FQ15" s="465"/>
      <c r="FR15" s="465"/>
      <c r="FS15" s="465"/>
      <c r="FT15" s="465"/>
      <c r="FU15" s="465"/>
      <c r="FV15" s="465"/>
      <c r="FW15" s="465"/>
      <c r="FX15" s="465"/>
      <c r="FY15" s="465"/>
      <c r="FZ15" s="465"/>
      <c r="GA15" s="465"/>
      <c r="GB15" s="465"/>
      <c r="GC15" s="465"/>
      <c r="GD15" s="465"/>
      <c r="GE15" s="465"/>
      <c r="GF15" s="465"/>
      <c r="GG15" s="465"/>
      <c r="GH15" s="465"/>
      <c r="GI15" s="465"/>
      <c r="GJ15" s="465"/>
      <c r="GK15" s="465"/>
      <c r="GL15" s="465"/>
      <c r="GM15" s="465"/>
      <c r="GN15" s="465"/>
      <c r="GO15" s="465"/>
      <c r="GP15" s="465"/>
      <c r="GQ15" s="465"/>
      <c r="GR15" s="465"/>
      <c r="GS15" s="465"/>
      <c r="GT15" s="465"/>
      <c r="GU15" s="465"/>
      <c r="GV15" s="465"/>
      <c r="GW15" s="465"/>
      <c r="GX15" s="465"/>
      <c r="GY15" s="465"/>
      <c r="GZ15" s="465"/>
      <c r="HA15" s="465"/>
      <c r="HB15" s="465"/>
      <c r="HC15" s="465"/>
      <c r="HD15" s="465"/>
      <c r="HE15" s="465"/>
      <c r="HF15" s="465"/>
      <c r="HG15" s="465"/>
      <c r="HH15" s="465"/>
      <c r="HI15" s="465"/>
      <c r="HJ15" s="465"/>
      <c r="HK15" s="465"/>
      <c r="HL15" s="465"/>
    </row>
    <row r="16" s="462" customFormat="1" ht="24" customHeight="1" spans="1:220">
      <c r="A16" s="478" t="s">
        <v>1113</v>
      </c>
      <c r="B16" s="487">
        <v>5</v>
      </c>
      <c r="C16" s="487">
        <v>5</v>
      </c>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65"/>
      <c r="AE16" s="465"/>
      <c r="AF16" s="465"/>
      <c r="AG16" s="465"/>
      <c r="AH16" s="465"/>
      <c r="AI16" s="465"/>
      <c r="AJ16" s="465"/>
      <c r="AK16" s="465"/>
      <c r="AL16" s="465"/>
      <c r="AM16" s="465"/>
      <c r="AN16" s="465"/>
      <c r="AO16" s="465"/>
      <c r="AP16" s="465"/>
      <c r="AQ16" s="465"/>
      <c r="AR16" s="465"/>
      <c r="AS16" s="465"/>
      <c r="AT16" s="465"/>
      <c r="AU16" s="465"/>
      <c r="AV16" s="465"/>
      <c r="AW16" s="465"/>
      <c r="AX16" s="465"/>
      <c r="AY16" s="465"/>
      <c r="AZ16" s="465"/>
      <c r="BA16" s="465"/>
      <c r="BB16" s="465"/>
      <c r="BC16" s="465"/>
      <c r="BD16" s="465"/>
      <c r="BE16" s="465"/>
      <c r="BF16" s="465"/>
      <c r="BG16" s="465"/>
      <c r="BH16" s="465"/>
      <c r="BI16" s="465"/>
      <c r="BJ16" s="465"/>
      <c r="BK16" s="465"/>
      <c r="BL16" s="465"/>
      <c r="BM16" s="465"/>
      <c r="BN16" s="465"/>
      <c r="BO16" s="465"/>
      <c r="BP16" s="465"/>
      <c r="BQ16" s="465"/>
      <c r="BR16" s="465"/>
      <c r="BS16" s="465"/>
      <c r="BT16" s="465"/>
      <c r="BU16" s="465"/>
      <c r="BV16" s="465"/>
      <c r="BW16" s="465"/>
      <c r="BX16" s="465"/>
      <c r="BY16" s="465"/>
      <c r="BZ16" s="465"/>
      <c r="CA16" s="465"/>
      <c r="CB16" s="465"/>
      <c r="CC16" s="465"/>
      <c r="CD16" s="465"/>
      <c r="CE16" s="465"/>
      <c r="CF16" s="465"/>
      <c r="CG16" s="465"/>
      <c r="CH16" s="465"/>
      <c r="CI16" s="465"/>
      <c r="CJ16" s="465"/>
      <c r="CK16" s="465"/>
      <c r="CL16" s="465"/>
      <c r="CM16" s="465"/>
      <c r="CN16" s="465"/>
      <c r="CO16" s="465"/>
      <c r="CP16" s="465"/>
      <c r="CQ16" s="465"/>
      <c r="CR16" s="465"/>
      <c r="CS16" s="465"/>
      <c r="CT16" s="465"/>
      <c r="CU16" s="465"/>
      <c r="CV16" s="465"/>
      <c r="CW16" s="465"/>
      <c r="CX16" s="465"/>
      <c r="CY16" s="465"/>
      <c r="CZ16" s="465"/>
      <c r="DA16" s="465"/>
      <c r="DB16" s="465"/>
      <c r="DC16" s="465"/>
      <c r="DD16" s="465"/>
      <c r="DE16" s="465"/>
      <c r="DF16" s="465"/>
      <c r="DG16" s="465"/>
      <c r="DH16" s="465"/>
      <c r="DI16" s="465"/>
      <c r="DJ16" s="465"/>
      <c r="DK16" s="465"/>
      <c r="DL16" s="465"/>
      <c r="DM16" s="465"/>
      <c r="DN16" s="465"/>
      <c r="DO16" s="465"/>
      <c r="DP16" s="465"/>
      <c r="DQ16" s="465"/>
      <c r="DR16" s="465"/>
      <c r="DS16" s="465"/>
      <c r="DT16" s="465"/>
      <c r="DU16" s="465"/>
      <c r="DV16" s="465"/>
      <c r="DW16" s="465"/>
      <c r="DX16" s="465"/>
      <c r="DY16" s="465"/>
      <c r="DZ16" s="465"/>
      <c r="EA16" s="465"/>
      <c r="EB16" s="465"/>
      <c r="EC16" s="465"/>
      <c r="ED16" s="465"/>
      <c r="EE16" s="465"/>
      <c r="EF16" s="465"/>
      <c r="EG16" s="465"/>
      <c r="EH16" s="465"/>
      <c r="EI16" s="465"/>
      <c r="EJ16" s="465"/>
      <c r="EK16" s="465"/>
      <c r="EL16" s="465"/>
      <c r="EM16" s="465"/>
      <c r="EN16" s="465"/>
      <c r="EO16" s="465"/>
      <c r="EP16" s="465"/>
      <c r="EQ16" s="465"/>
      <c r="ER16" s="465"/>
      <c r="ES16" s="465"/>
      <c r="ET16" s="465"/>
      <c r="EU16" s="465"/>
      <c r="EV16" s="465"/>
      <c r="EW16" s="465"/>
      <c r="EX16" s="465"/>
      <c r="EY16" s="465"/>
      <c r="EZ16" s="465"/>
      <c r="FA16" s="465"/>
      <c r="FB16" s="465"/>
      <c r="FC16" s="465"/>
      <c r="FD16" s="465"/>
      <c r="FE16" s="465"/>
      <c r="FF16" s="465"/>
      <c r="FG16" s="465"/>
      <c r="FH16" s="465"/>
      <c r="FI16" s="465"/>
      <c r="FJ16" s="465"/>
      <c r="FK16" s="465"/>
      <c r="FL16" s="465"/>
      <c r="FM16" s="465"/>
      <c r="FN16" s="465"/>
      <c r="FO16" s="465"/>
      <c r="FP16" s="465"/>
      <c r="FQ16" s="465"/>
      <c r="FR16" s="465"/>
      <c r="FS16" s="465"/>
      <c r="FT16" s="465"/>
      <c r="FU16" s="465"/>
      <c r="FV16" s="465"/>
      <c r="FW16" s="465"/>
      <c r="FX16" s="465"/>
      <c r="FY16" s="465"/>
      <c r="FZ16" s="465"/>
      <c r="GA16" s="465"/>
      <c r="GB16" s="465"/>
      <c r="GC16" s="465"/>
      <c r="GD16" s="465"/>
      <c r="GE16" s="465"/>
      <c r="GF16" s="465"/>
      <c r="GG16" s="465"/>
      <c r="GH16" s="465"/>
      <c r="GI16" s="465"/>
      <c r="GJ16" s="465"/>
      <c r="GK16" s="465"/>
      <c r="GL16" s="465"/>
      <c r="GM16" s="465"/>
      <c r="GN16" s="465"/>
      <c r="GO16" s="465"/>
      <c r="GP16" s="465"/>
      <c r="GQ16" s="465"/>
      <c r="GR16" s="465"/>
      <c r="GS16" s="465"/>
      <c r="GT16" s="465"/>
      <c r="GU16" s="465"/>
      <c r="GV16" s="465"/>
      <c r="GW16" s="465"/>
      <c r="GX16" s="465"/>
      <c r="GY16" s="465"/>
      <c r="GZ16" s="465"/>
      <c r="HA16" s="465"/>
      <c r="HB16" s="465"/>
      <c r="HC16" s="465"/>
      <c r="HD16" s="465"/>
      <c r="HE16" s="465"/>
      <c r="HF16" s="465"/>
      <c r="HG16" s="465"/>
      <c r="HH16" s="465"/>
      <c r="HI16" s="465"/>
      <c r="HJ16" s="465"/>
      <c r="HK16" s="465"/>
      <c r="HL16" s="465"/>
    </row>
    <row r="17" s="462" customFormat="1" ht="24" hidden="1" customHeight="1" spans="1:220">
      <c r="A17" s="478" t="s">
        <v>1114</v>
      </c>
      <c r="B17" s="487">
        <v>0</v>
      </c>
      <c r="C17" s="487">
        <v>0</v>
      </c>
      <c r="D17" s="465"/>
      <c r="E17" s="465"/>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65"/>
      <c r="AE17" s="465"/>
      <c r="AF17" s="465"/>
      <c r="AG17" s="465"/>
      <c r="AH17" s="465"/>
      <c r="AI17" s="465"/>
      <c r="AJ17" s="465"/>
      <c r="AK17" s="465"/>
      <c r="AL17" s="465"/>
      <c r="AM17" s="465"/>
      <c r="AN17" s="465"/>
      <c r="AO17" s="465"/>
      <c r="AP17" s="465"/>
      <c r="AQ17" s="465"/>
      <c r="AR17" s="465"/>
      <c r="AS17" s="465"/>
      <c r="AT17" s="465"/>
      <c r="AU17" s="465"/>
      <c r="AV17" s="465"/>
      <c r="AW17" s="465"/>
      <c r="AX17" s="465"/>
      <c r="AY17" s="465"/>
      <c r="AZ17" s="465"/>
      <c r="BA17" s="465"/>
      <c r="BB17" s="465"/>
      <c r="BC17" s="465"/>
      <c r="BD17" s="465"/>
      <c r="BE17" s="465"/>
      <c r="BF17" s="465"/>
      <c r="BG17" s="465"/>
      <c r="BH17" s="465"/>
      <c r="BI17" s="465"/>
      <c r="BJ17" s="465"/>
      <c r="BK17" s="465"/>
      <c r="BL17" s="465"/>
      <c r="BM17" s="465"/>
      <c r="BN17" s="465"/>
      <c r="BO17" s="465"/>
      <c r="BP17" s="465"/>
      <c r="BQ17" s="465"/>
      <c r="BR17" s="465"/>
      <c r="BS17" s="465"/>
      <c r="BT17" s="465"/>
      <c r="BU17" s="465"/>
      <c r="BV17" s="465"/>
      <c r="BW17" s="465"/>
      <c r="BX17" s="465"/>
      <c r="BY17" s="465"/>
      <c r="BZ17" s="465"/>
      <c r="CA17" s="465"/>
      <c r="CB17" s="465"/>
      <c r="CC17" s="465"/>
      <c r="CD17" s="465"/>
      <c r="CE17" s="465"/>
      <c r="CF17" s="465"/>
      <c r="CG17" s="465"/>
      <c r="CH17" s="465"/>
      <c r="CI17" s="465"/>
      <c r="CJ17" s="465"/>
      <c r="CK17" s="465"/>
      <c r="CL17" s="465"/>
      <c r="CM17" s="465"/>
      <c r="CN17" s="465"/>
      <c r="CO17" s="465"/>
      <c r="CP17" s="465"/>
      <c r="CQ17" s="465"/>
      <c r="CR17" s="465"/>
      <c r="CS17" s="465"/>
      <c r="CT17" s="465"/>
      <c r="CU17" s="465"/>
      <c r="CV17" s="465"/>
      <c r="CW17" s="465"/>
      <c r="CX17" s="465"/>
      <c r="CY17" s="465"/>
      <c r="CZ17" s="465"/>
      <c r="DA17" s="465"/>
      <c r="DB17" s="465"/>
      <c r="DC17" s="465"/>
      <c r="DD17" s="465"/>
      <c r="DE17" s="465"/>
      <c r="DF17" s="465"/>
      <c r="DG17" s="465"/>
      <c r="DH17" s="465"/>
      <c r="DI17" s="465"/>
      <c r="DJ17" s="465"/>
      <c r="DK17" s="465"/>
      <c r="DL17" s="465"/>
      <c r="DM17" s="465"/>
      <c r="DN17" s="465"/>
      <c r="DO17" s="465"/>
      <c r="DP17" s="465"/>
      <c r="DQ17" s="465"/>
      <c r="DR17" s="465"/>
      <c r="DS17" s="465"/>
      <c r="DT17" s="465"/>
      <c r="DU17" s="465"/>
      <c r="DV17" s="465"/>
      <c r="DW17" s="465"/>
      <c r="DX17" s="465"/>
      <c r="DY17" s="465"/>
      <c r="DZ17" s="465"/>
      <c r="EA17" s="465"/>
      <c r="EB17" s="465"/>
      <c r="EC17" s="465"/>
      <c r="ED17" s="465"/>
      <c r="EE17" s="465"/>
      <c r="EF17" s="465"/>
      <c r="EG17" s="465"/>
      <c r="EH17" s="465"/>
      <c r="EI17" s="465"/>
      <c r="EJ17" s="465"/>
      <c r="EK17" s="465"/>
      <c r="EL17" s="465"/>
      <c r="EM17" s="465"/>
      <c r="EN17" s="465"/>
      <c r="EO17" s="465"/>
      <c r="EP17" s="465"/>
      <c r="EQ17" s="465"/>
      <c r="ER17" s="465"/>
      <c r="ES17" s="465"/>
      <c r="ET17" s="465"/>
      <c r="EU17" s="465"/>
      <c r="EV17" s="465"/>
      <c r="EW17" s="465"/>
      <c r="EX17" s="465"/>
      <c r="EY17" s="465"/>
      <c r="EZ17" s="465"/>
      <c r="FA17" s="465"/>
      <c r="FB17" s="465"/>
      <c r="FC17" s="465"/>
      <c r="FD17" s="465"/>
      <c r="FE17" s="465"/>
      <c r="FF17" s="465"/>
      <c r="FG17" s="465"/>
      <c r="FH17" s="465"/>
      <c r="FI17" s="465"/>
      <c r="FJ17" s="465"/>
      <c r="FK17" s="465"/>
      <c r="FL17" s="465"/>
      <c r="FM17" s="465"/>
      <c r="FN17" s="465"/>
      <c r="FO17" s="465"/>
      <c r="FP17" s="465"/>
      <c r="FQ17" s="465"/>
      <c r="FR17" s="465"/>
      <c r="FS17" s="465"/>
      <c r="FT17" s="465"/>
      <c r="FU17" s="465"/>
      <c r="FV17" s="465"/>
      <c r="FW17" s="465"/>
      <c r="FX17" s="465"/>
      <c r="FY17" s="465"/>
      <c r="FZ17" s="465"/>
      <c r="GA17" s="465"/>
      <c r="GB17" s="465"/>
      <c r="GC17" s="465"/>
      <c r="GD17" s="465"/>
      <c r="GE17" s="465"/>
      <c r="GF17" s="465"/>
      <c r="GG17" s="465"/>
      <c r="GH17" s="465"/>
      <c r="GI17" s="465"/>
      <c r="GJ17" s="465"/>
      <c r="GK17" s="465"/>
      <c r="GL17" s="465"/>
      <c r="GM17" s="465"/>
      <c r="GN17" s="465"/>
      <c r="GO17" s="465"/>
      <c r="GP17" s="465"/>
      <c r="GQ17" s="465"/>
      <c r="GR17" s="465"/>
      <c r="GS17" s="465"/>
      <c r="GT17" s="465"/>
      <c r="GU17" s="465"/>
      <c r="GV17" s="465"/>
      <c r="GW17" s="465"/>
      <c r="GX17" s="465"/>
      <c r="GY17" s="465"/>
      <c r="GZ17" s="465"/>
      <c r="HA17" s="465"/>
      <c r="HB17" s="465"/>
      <c r="HC17" s="465"/>
      <c r="HD17" s="465"/>
      <c r="HE17" s="465"/>
      <c r="HF17" s="465"/>
      <c r="HG17" s="465"/>
      <c r="HH17" s="465"/>
      <c r="HI17" s="465"/>
      <c r="HJ17" s="465"/>
      <c r="HK17" s="465"/>
      <c r="HL17" s="465"/>
    </row>
    <row r="18" s="462" customFormat="1" ht="24" customHeight="1" spans="1:220">
      <c r="A18" s="478" t="s">
        <v>1115</v>
      </c>
      <c r="B18" s="487">
        <v>140</v>
      </c>
      <c r="C18" s="487">
        <v>140</v>
      </c>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65"/>
      <c r="AE18" s="465"/>
      <c r="AF18" s="465"/>
      <c r="AG18" s="465"/>
      <c r="AH18" s="465"/>
      <c r="AI18" s="465"/>
      <c r="AJ18" s="465"/>
      <c r="AK18" s="465"/>
      <c r="AL18" s="465"/>
      <c r="AM18" s="465"/>
      <c r="AN18" s="465"/>
      <c r="AO18" s="465"/>
      <c r="AP18" s="465"/>
      <c r="AQ18" s="465"/>
      <c r="AR18" s="465"/>
      <c r="AS18" s="465"/>
      <c r="AT18" s="465"/>
      <c r="AU18" s="465"/>
      <c r="AV18" s="465"/>
      <c r="AW18" s="465"/>
      <c r="AX18" s="465"/>
      <c r="AY18" s="465"/>
      <c r="AZ18" s="465"/>
      <c r="BA18" s="465"/>
      <c r="BB18" s="465"/>
      <c r="BC18" s="465"/>
      <c r="BD18" s="465"/>
      <c r="BE18" s="465"/>
      <c r="BF18" s="465"/>
      <c r="BG18" s="465"/>
      <c r="BH18" s="465"/>
      <c r="BI18" s="465"/>
      <c r="BJ18" s="465"/>
      <c r="BK18" s="465"/>
      <c r="BL18" s="465"/>
      <c r="BM18" s="465"/>
      <c r="BN18" s="465"/>
      <c r="BO18" s="465"/>
      <c r="BP18" s="465"/>
      <c r="BQ18" s="465"/>
      <c r="BR18" s="465"/>
      <c r="BS18" s="465"/>
      <c r="BT18" s="465"/>
      <c r="BU18" s="465"/>
      <c r="BV18" s="465"/>
      <c r="BW18" s="465"/>
      <c r="BX18" s="465"/>
      <c r="BY18" s="465"/>
      <c r="BZ18" s="465"/>
      <c r="CA18" s="465"/>
      <c r="CB18" s="465"/>
      <c r="CC18" s="465"/>
      <c r="CD18" s="465"/>
      <c r="CE18" s="465"/>
      <c r="CF18" s="465"/>
      <c r="CG18" s="465"/>
      <c r="CH18" s="465"/>
      <c r="CI18" s="465"/>
      <c r="CJ18" s="465"/>
      <c r="CK18" s="465"/>
      <c r="CL18" s="465"/>
      <c r="CM18" s="465"/>
      <c r="CN18" s="465"/>
      <c r="CO18" s="465"/>
      <c r="CP18" s="465"/>
      <c r="CQ18" s="465"/>
      <c r="CR18" s="465"/>
      <c r="CS18" s="465"/>
      <c r="CT18" s="465"/>
      <c r="CU18" s="465"/>
      <c r="CV18" s="465"/>
      <c r="CW18" s="465"/>
      <c r="CX18" s="465"/>
      <c r="CY18" s="465"/>
      <c r="CZ18" s="465"/>
      <c r="DA18" s="465"/>
      <c r="DB18" s="465"/>
      <c r="DC18" s="465"/>
      <c r="DD18" s="465"/>
      <c r="DE18" s="465"/>
      <c r="DF18" s="465"/>
      <c r="DG18" s="465"/>
      <c r="DH18" s="465"/>
      <c r="DI18" s="465"/>
      <c r="DJ18" s="465"/>
      <c r="DK18" s="465"/>
      <c r="DL18" s="465"/>
      <c r="DM18" s="465"/>
      <c r="DN18" s="465"/>
      <c r="DO18" s="465"/>
      <c r="DP18" s="465"/>
      <c r="DQ18" s="465"/>
      <c r="DR18" s="465"/>
      <c r="DS18" s="465"/>
      <c r="DT18" s="465"/>
      <c r="DU18" s="465"/>
      <c r="DV18" s="465"/>
      <c r="DW18" s="465"/>
      <c r="DX18" s="465"/>
      <c r="DY18" s="465"/>
      <c r="DZ18" s="465"/>
      <c r="EA18" s="465"/>
      <c r="EB18" s="465"/>
      <c r="EC18" s="465"/>
      <c r="ED18" s="465"/>
      <c r="EE18" s="465"/>
      <c r="EF18" s="465"/>
      <c r="EG18" s="465"/>
      <c r="EH18" s="465"/>
      <c r="EI18" s="465"/>
      <c r="EJ18" s="465"/>
      <c r="EK18" s="465"/>
      <c r="EL18" s="465"/>
      <c r="EM18" s="465"/>
      <c r="EN18" s="465"/>
      <c r="EO18" s="465"/>
      <c r="EP18" s="465"/>
      <c r="EQ18" s="465"/>
      <c r="ER18" s="465"/>
      <c r="ES18" s="465"/>
      <c r="ET18" s="465"/>
      <c r="EU18" s="465"/>
      <c r="EV18" s="465"/>
      <c r="EW18" s="465"/>
      <c r="EX18" s="465"/>
      <c r="EY18" s="465"/>
      <c r="EZ18" s="465"/>
      <c r="FA18" s="465"/>
      <c r="FB18" s="465"/>
      <c r="FC18" s="465"/>
      <c r="FD18" s="465"/>
      <c r="FE18" s="465"/>
      <c r="FF18" s="465"/>
      <c r="FG18" s="465"/>
      <c r="FH18" s="465"/>
      <c r="FI18" s="465"/>
      <c r="FJ18" s="465"/>
      <c r="FK18" s="465"/>
      <c r="FL18" s="465"/>
      <c r="FM18" s="465"/>
      <c r="FN18" s="465"/>
      <c r="FO18" s="465"/>
      <c r="FP18" s="465"/>
      <c r="FQ18" s="465"/>
      <c r="FR18" s="465"/>
      <c r="FS18" s="465"/>
      <c r="FT18" s="465"/>
      <c r="FU18" s="465"/>
      <c r="FV18" s="465"/>
      <c r="FW18" s="465"/>
      <c r="FX18" s="465"/>
      <c r="FY18" s="465"/>
      <c r="FZ18" s="465"/>
      <c r="GA18" s="465"/>
      <c r="GB18" s="465"/>
      <c r="GC18" s="465"/>
      <c r="GD18" s="465"/>
      <c r="GE18" s="465"/>
      <c r="GF18" s="465"/>
      <c r="GG18" s="465"/>
      <c r="GH18" s="465"/>
      <c r="GI18" s="465"/>
      <c r="GJ18" s="465"/>
      <c r="GK18" s="465"/>
      <c r="GL18" s="465"/>
      <c r="GM18" s="465"/>
      <c r="GN18" s="465"/>
      <c r="GO18" s="465"/>
      <c r="GP18" s="465"/>
      <c r="GQ18" s="465"/>
      <c r="GR18" s="465"/>
      <c r="GS18" s="465"/>
      <c r="GT18" s="465"/>
      <c r="GU18" s="465"/>
      <c r="GV18" s="465"/>
      <c r="GW18" s="465"/>
      <c r="GX18" s="465"/>
      <c r="GY18" s="465"/>
      <c r="GZ18" s="465"/>
      <c r="HA18" s="465"/>
      <c r="HB18" s="465"/>
      <c r="HC18" s="465"/>
      <c r="HD18" s="465"/>
      <c r="HE18" s="465"/>
      <c r="HF18" s="465"/>
      <c r="HG18" s="465"/>
      <c r="HH18" s="465"/>
      <c r="HI18" s="465"/>
      <c r="HJ18" s="465"/>
      <c r="HK18" s="465"/>
      <c r="HL18" s="465"/>
    </row>
    <row r="19" s="465" customFormat="1" ht="24" customHeight="1" spans="1:3">
      <c r="A19" s="478" t="s">
        <v>1116</v>
      </c>
      <c r="B19" s="487">
        <v>173</v>
      </c>
      <c r="C19" s="487">
        <v>173</v>
      </c>
    </row>
    <row r="20" s="465" customFormat="1" ht="24" customHeight="1" spans="1:3">
      <c r="A20" s="478" t="s">
        <v>1117</v>
      </c>
      <c r="B20" s="487">
        <f>374+9511</f>
        <v>9885</v>
      </c>
      <c r="C20" s="487">
        <v>9511</v>
      </c>
    </row>
    <row r="21" s="465" customFormat="1" ht="24" customHeight="1" spans="1:3">
      <c r="A21" s="476" t="s">
        <v>1118</v>
      </c>
      <c r="B21" s="486">
        <f>SUM(B22:B28)</f>
        <v>5159</v>
      </c>
      <c r="C21" s="486">
        <f>SUM(C22:C28)</f>
        <v>3151</v>
      </c>
    </row>
    <row r="22" s="465" customFormat="1" ht="24" hidden="1" customHeight="1" spans="1:3">
      <c r="A22" s="478" t="s">
        <v>1119</v>
      </c>
      <c r="B22" s="487">
        <v>0</v>
      </c>
      <c r="C22" s="487">
        <v>0</v>
      </c>
    </row>
    <row r="23" s="465" customFormat="1" ht="24" customHeight="1" spans="1:3">
      <c r="A23" s="478" t="s">
        <v>1120</v>
      </c>
      <c r="B23" s="487">
        <f>1503+2620</f>
        <v>4123</v>
      </c>
      <c r="C23" s="487">
        <v>2620</v>
      </c>
    </row>
    <row r="24" s="465" customFormat="1" ht="24" hidden="1" customHeight="1" spans="1:3">
      <c r="A24" s="478" t="s">
        <v>1121</v>
      </c>
      <c r="B24" s="487">
        <v>0</v>
      </c>
      <c r="C24" s="487">
        <v>0</v>
      </c>
    </row>
    <row r="25" s="465" customFormat="1" ht="24" hidden="1" customHeight="1" spans="1:3">
      <c r="A25" s="478" t="s">
        <v>1122</v>
      </c>
      <c r="B25" s="487">
        <v>0</v>
      </c>
      <c r="C25" s="487">
        <v>0</v>
      </c>
    </row>
    <row r="26" s="465" customFormat="1" ht="24" customHeight="1" spans="1:3">
      <c r="A26" s="478" t="s">
        <v>1123</v>
      </c>
      <c r="B26" s="487">
        <f>450+496</f>
        <v>946</v>
      </c>
      <c r="C26" s="487">
        <v>496</v>
      </c>
    </row>
    <row r="27" s="465" customFormat="1" ht="24" customHeight="1" spans="1:3">
      <c r="A27" s="478" t="s">
        <v>1124</v>
      </c>
      <c r="B27" s="487">
        <f>55+25</f>
        <v>80</v>
      </c>
      <c r="C27" s="487">
        <v>25</v>
      </c>
    </row>
    <row r="28" s="465" customFormat="1" ht="24" customHeight="1" spans="1:3">
      <c r="A28" s="478" t="s">
        <v>1125</v>
      </c>
      <c r="B28" s="487">
        <v>10</v>
      </c>
      <c r="C28" s="487">
        <v>10</v>
      </c>
    </row>
    <row r="29" s="465" customFormat="1" ht="24" customHeight="1" spans="1:3">
      <c r="A29" s="476" t="s">
        <v>1126</v>
      </c>
      <c r="B29" s="486">
        <f>SUM(B30:B35)</f>
        <v>1817</v>
      </c>
      <c r="C29" s="486">
        <f>SUM(C30:C35)</f>
        <v>1209</v>
      </c>
    </row>
    <row r="30" s="465" customFormat="1" ht="24" hidden="1" customHeight="1" spans="1:3">
      <c r="A30" s="478" t="s">
        <v>1127</v>
      </c>
      <c r="B30" s="487">
        <v>0</v>
      </c>
      <c r="C30" s="487">
        <v>0</v>
      </c>
    </row>
    <row r="31" s="465" customFormat="1" ht="24" customHeight="1" spans="1:3">
      <c r="A31" s="478" t="s">
        <v>1120</v>
      </c>
      <c r="B31" s="487">
        <f>608+1209</f>
        <v>1817</v>
      </c>
      <c r="C31" s="487">
        <v>1209</v>
      </c>
    </row>
    <row r="32" s="465" customFormat="1" ht="24" hidden="1" customHeight="1" spans="1:3">
      <c r="A32" s="478" t="s">
        <v>1121</v>
      </c>
      <c r="B32" s="487">
        <v>0</v>
      </c>
      <c r="C32" s="487">
        <v>0</v>
      </c>
    </row>
    <row r="33" s="465" customFormat="1" ht="24" hidden="1" customHeight="1" spans="1:3">
      <c r="A33" s="478" t="s">
        <v>1123</v>
      </c>
      <c r="B33" s="487"/>
      <c r="C33" s="487"/>
    </row>
    <row r="34" s="465" customFormat="1" ht="24" hidden="1" customHeight="1" spans="1:3">
      <c r="A34" s="478" t="s">
        <v>1124</v>
      </c>
      <c r="B34" s="487">
        <v>0</v>
      </c>
      <c r="C34" s="487">
        <v>0</v>
      </c>
    </row>
    <row r="35" s="465" customFormat="1" ht="24" hidden="1" customHeight="1" spans="1:3">
      <c r="A35" s="478" t="s">
        <v>1125</v>
      </c>
      <c r="B35" s="487">
        <v>0</v>
      </c>
      <c r="C35" s="487">
        <v>0</v>
      </c>
    </row>
    <row r="36" s="465" customFormat="1" ht="24" customHeight="1" spans="1:3">
      <c r="A36" s="476" t="s">
        <v>1128</v>
      </c>
      <c r="B36" s="486">
        <f>SUM(B37:B39)</f>
        <v>17363</v>
      </c>
      <c r="C36" s="486">
        <f>SUM(C37:C39)</f>
        <v>15409</v>
      </c>
    </row>
    <row r="37" s="465" customFormat="1" ht="24" customHeight="1" spans="1:3">
      <c r="A37" s="478" t="s">
        <v>1129</v>
      </c>
      <c r="B37" s="487">
        <v>8599</v>
      </c>
      <c r="C37" s="487">
        <v>8599</v>
      </c>
    </row>
    <row r="38" s="465" customFormat="1" ht="24" customHeight="1" spans="1:3">
      <c r="A38" s="478" t="s">
        <v>1130</v>
      </c>
      <c r="B38" s="487">
        <f>1954+6810</f>
        <v>8764</v>
      </c>
      <c r="C38" s="487">
        <v>6810</v>
      </c>
    </row>
    <row r="39" s="465" customFormat="1" ht="24" hidden="1" customHeight="1" spans="1:3">
      <c r="A39" s="478" t="s">
        <v>1131</v>
      </c>
      <c r="B39" s="487">
        <v>0</v>
      </c>
      <c r="C39" s="487">
        <v>0</v>
      </c>
    </row>
    <row r="40" s="465" customFormat="1" ht="24" customHeight="1" spans="1:3">
      <c r="A40" s="476" t="s">
        <v>1132</v>
      </c>
      <c r="B40" s="486">
        <f>SUM(B41:B42)</f>
        <v>15644</v>
      </c>
      <c r="C40" s="486">
        <f>SUM(C41:C42)</f>
        <v>14277</v>
      </c>
    </row>
    <row r="41" s="465" customFormat="1" ht="24" customHeight="1" spans="1:3">
      <c r="A41" s="478" t="s">
        <v>1133</v>
      </c>
      <c r="B41" s="487">
        <f>250+6031</f>
        <v>6281</v>
      </c>
      <c r="C41" s="487">
        <v>6031</v>
      </c>
    </row>
    <row r="42" s="465" customFormat="1" ht="24" customHeight="1" spans="1:3">
      <c r="A42" s="478" t="s">
        <v>1134</v>
      </c>
      <c r="B42" s="487">
        <f>1117+8246</f>
        <v>9363</v>
      </c>
      <c r="C42" s="487">
        <v>8246</v>
      </c>
    </row>
    <row r="43" s="465" customFormat="1" ht="24" customHeight="1" spans="1:3">
      <c r="A43" s="476" t="s">
        <v>1135</v>
      </c>
      <c r="B43" s="486">
        <f>SUM(B44:B46)</f>
        <v>19935</v>
      </c>
      <c r="C43" s="486">
        <f>SUM(C44:C46)</f>
        <v>19604</v>
      </c>
    </row>
    <row r="44" s="465" customFormat="1" ht="24" customHeight="1" spans="1:3">
      <c r="A44" s="478" t="s">
        <v>1136</v>
      </c>
      <c r="B44" s="487">
        <v>5804</v>
      </c>
      <c r="C44" s="487">
        <v>5804</v>
      </c>
    </row>
    <row r="45" s="465" customFormat="1" ht="24" customHeight="1" spans="1:3">
      <c r="A45" s="478" t="s">
        <v>1137</v>
      </c>
      <c r="B45" s="487">
        <v>20</v>
      </c>
      <c r="C45" s="487">
        <v>20</v>
      </c>
    </row>
    <row r="46" s="465" customFormat="1" ht="24" customHeight="1" spans="1:3">
      <c r="A46" s="478" t="s">
        <v>1138</v>
      </c>
      <c r="B46" s="487">
        <f>331+13780</f>
        <v>14111</v>
      </c>
      <c r="C46" s="487">
        <v>13780</v>
      </c>
    </row>
    <row r="47" s="465" customFormat="1" ht="24" hidden="1" customHeight="1" spans="1:3">
      <c r="A47" s="476" t="s">
        <v>1139</v>
      </c>
      <c r="B47" s="487">
        <v>0</v>
      </c>
      <c r="C47" s="487">
        <v>0</v>
      </c>
    </row>
    <row r="48" s="465" customFormat="1" ht="24" hidden="1" customHeight="1" spans="1:3">
      <c r="A48" s="478" t="s">
        <v>1140</v>
      </c>
      <c r="B48" s="487">
        <v>0</v>
      </c>
      <c r="C48" s="487">
        <v>0</v>
      </c>
    </row>
    <row r="49" s="465" customFormat="1" ht="24" hidden="1" customHeight="1" spans="1:3">
      <c r="A49" s="478" t="s">
        <v>1141</v>
      </c>
      <c r="B49" s="487">
        <v>0</v>
      </c>
      <c r="C49" s="487">
        <v>0</v>
      </c>
    </row>
    <row r="50" s="465" customFormat="1" ht="24" customHeight="1" spans="1:3">
      <c r="A50" s="476" t="s">
        <v>1142</v>
      </c>
      <c r="B50" s="486">
        <f>SUM(B51:B55)</f>
        <v>4942</v>
      </c>
      <c r="C50" s="486">
        <f>SUM(C51:C55)</f>
        <v>4292</v>
      </c>
    </row>
    <row r="51" s="465" customFormat="1" ht="24" customHeight="1" spans="1:3">
      <c r="A51" s="478" t="s">
        <v>1143</v>
      </c>
      <c r="B51" s="487">
        <f>17+1777</f>
        <v>1794</v>
      </c>
      <c r="C51" s="487">
        <v>1777</v>
      </c>
    </row>
    <row r="52" s="465" customFormat="1" ht="24" customHeight="1" spans="1:3">
      <c r="A52" s="478" t="s">
        <v>1144</v>
      </c>
      <c r="B52" s="487">
        <v>3</v>
      </c>
      <c r="C52" s="487">
        <v>3</v>
      </c>
    </row>
    <row r="53" s="465" customFormat="1" ht="24" customHeight="1" spans="1:3">
      <c r="A53" s="478" t="s">
        <v>1145</v>
      </c>
      <c r="B53" s="487">
        <v>416</v>
      </c>
      <c r="C53" s="487">
        <v>416</v>
      </c>
    </row>
    <row r="54" s="465" customFormat="1" ht="24" customHeight="1" spans="1:3">
      <c r="A54" s="478" t="s">
        <v>1146</v>
      </c>
      <c r="B54" s="487">
        <v>10</v>
      </c>
      <c r="C54" s="487">
        <v>10</v>
      </c>
    </row>
    <row r="55" s="465" customFormat="1" ht="24" customHeight="1" spans="1:3">
      <c r="A55" s="478" t="s">
        <v>1147</v>
      </c>
      <c r="B55" s="487">
        <f>633+2086</f>
        <v>2719</v>
      </c>
      <c r="C55" s="487">
        <v>2086</v>
      </c>
    </row>
    <row r="56" s="465" customFormat="1" ht="24" customHeight="1" spans="1:3">
      <c r="A56" s="476" t="s">
        <v>1148</v>
      </c>
      <c r="B56" s="486">
        <f>SUM(B57:B59)</f>
        <v>130</v>
      </c>
      <c r="C56" s="486">
        <f>SUM(C57:C59)</f>
        <v>130</v>
      </c>
    </row>
    <row r="57" s="465" customFormat="1" ht="24" customHeight="1" spans="1:3">
      <c r="A57" s="478" t="s">
        <v>1149</v>
      </c>
      <c r="B57" s="487">
        <v>130</v>
      </c>
      <c r="C57" s="487">
        <v>130</v>
      </c>
    </row>
    <row r="58" s="465" customFormat="1" ht="24" hidden="1" customHeight="1" spans="1:3">
      <c r="A58" s="478" t="s">
        <v>1150</v>
      </c>
      <c r="B58" s="488">
        <v>0</v>
      </c>
      <c r="C58" s="488">
        <v>0</v>
      </c>
    </row>
    <row r="59" s="465" customFormat="1" ht="24" hidden="1" customHeight="1" spans="1:3">
      <c r="A59" s="489" t="s">
        <v>1151</v>
      </c>
      <c r="B59" s="487">
        <v>0</v>
      </c>
      <c r="C59" s="487">
        <v>0</v>
      </c>
    </row>
    <row r="60" s="465" customFormat="1" ht="24" customHeight="1" spans="1:3">
      <c r="A60" s="476" t="s">
        <v>1152</v>
      </c>
      <c r="B60" s="486">
        <f>SUM(B61:B64)</f>
        <v>5305</v>
      </c>
      <c r="C60" s="486">
        <f>SUM(C61:C64)</f>
        <v>5305</v>
      </c>
    </row>
    <row r="61" s="465" customFormat="1" ht="24" customHeight="1" spans="1:3">
      <c r="A61" s="478" t="s">
        <v>1153</v>
      </c>
      <c r="B61" s="487">
        <v>5290</v>
      </c>
      <c r="C61" s="487">
        <v>5290</v>
      </c>
    </row>
    <row r="62" s="465" customFormat="1" ht="24" hidden="1" customHeight="1" spans="1:3">
      <c r="A62" s="478" t="s">
        <v>1154</v>
      </c>
      <c r="B62" s="487">
        <v>0</v>
      </c>
      <c r="C62" s="487">
        <v>0</v>
      </c>
    </row>
    <row r="63" s="465" customFormat="1" ht="24" customHeight="1" spans="1:3">
      <c r="A63" s="478" t="s">
        <v>1155</v>
      </c>
      <c r="B63" s="487">
        <v>15</v>
      </c>
      <c r="C63" s="487">
        <v>15</v>
      </c>
    </row>
    <row r="64" s="465" customFormat="1" ht="24" hidden="1" customHeight="1" spans="1:3">
      <c r="A64" s="478" t="s">
        <v>1156</v>
      </c>
      <c r="B64" s="487">
        <v>0</v>
      </c>
      <c r="C64" s="487">
        <v>0</v>
      </c>
    </row>
    <row r="65" s="465" customFormat="1" ht="24" customHeight="1" spans="1:3">
      <c r="A65" s="476" t="s">
        <v>1157</v>
      </c>
      <c r="B65" s="486">
        <f>SUM(B66:B69)</f>
        <v>206</v>
      </c>
      <c r="C65" s="486">
        <f>SUM(C66:C69)</f>
        <v>206</v>
      </c>
    </row>
    <row r="66" s="465" customFormat="1" ht="24" hidden="1" customHeight="1" spans="1:3">
      <c r="A66" s="478" t="s">
        <v>1158</v>
      </c>
      <c r="B66" s="487">
        <v>0</v>
      </c>
      <c r="C66" s="487">
        <v>0</v>
      </c>
    </row>
    <row r="67" s="465" customFormat="1" ht="24" hidden="1" customHeight="1" spans="1:3">
      <c r="A67" s="478" t="s">
        <v>1159</v>
      </c>
      <c r="B67" s="487">
        <v>0</v>
      </c>
      <c r="C67" s="487">
        <v>0</v>
      </c>
    </row>
    <row r="68" s="465" customFormat="1" ht="24" hidden="1" customHeight="1" spans="1:3">
      <c r="A68" s="478" t="s">
        <v>1160</v>
      </c>
      <c r="B68" s="487">
        <v>0</v>
      </c>
      <c r="C68" s="487">
        <v>0</v>
      </c>
    </row>
    <row r="69" s="465" customFormat="1" ht="24" customHeight="1" spans="1:3">
      <c r="A69" s="478" t="s">
        <v>1161</v>
      </c>
      <c r="B69" s="487">
        <v>206</v>
      </c>
      <c r="C69" s="487">
        <v>206</v>
      </c>
    </row>
    <row r="70" s="465" customFormat="1" ht="24" customHeight="1" spans="1:4">
      <c r="A70" s="476" t="s">
        <v>1162</v>
      </c>
      <c r="B70" s="486">
        <f>B65+B60+B56+B50+B47+B43+B40+B36+B29+B21+B10+B5</f>
        <v>91470</v>
      </c>
      <c r="C70" s="486">
        <f>C5+C10+C21+C29+C36+C43+C47+C50+C56+C60++C65+C40</f>
        <v>83637</v>
      </c>
      <c r="D70" s="465">
        <f>B70-C70</f>
        <v>7833</v>
      </c>
    </row>
    <row r="71" s="465" customFormat="1" ht="24" customHeight="1" spans="1:3">
      <c r="A71" s="466"/>
      <c r="B71" s="482"/>
      <c r="C71" s="482"/>
    </row>
    <row r="72" s="465" customFormat="1" ht="24" customHeight="1" spans="1:3">
      <c r="A72" s="466"/>
      <c r="B72" s="482"/>
      <c r="C72" s="482"/>
    </row>
    <row r="73" s="465" customFormat="1" ht="24" customHeight="1" spans="1:3">
      <c r="A73" s="466"/>
      <c r="B73" s="482"/>
      <c r="C73" s="482"/>
    </row>
    <row r="74" s="465" customFormat="1" ht="24" customHeight="1" spans="1:3">
      <c r="A74" s="466"/>
      <c r="B74" s="482"/>
      <c r="C74" s="482"/>
    </row>
    <row r="75" s="465" customFormat="1" ht="24" customHeight="1" spans="1:3">
      <c r="A75" s="466"/>
      <c r="B75" s="482"/>
      <c r="C75" s="482"/>
    </row>
    <row r="76" s="465" customFormat="1" ht="24" customHeight="1" spans="1:3">
      <c r="A76" s="466"/>
      <c r="B76" s="482"/>
      <c r="C76" s="482"/>
    </row>
  </sheetData>
  <autoFilter ref="A4:HL70">
    <filterColumn colId="1">
      <filters>
        <filter val="10"/>
        <filter val="5,290"/>
        <filter val="14,111"/>
        <filter val="1,392"/>
        <filter val="1,794"/>
        <filter val="15"/>
        <filter val="416"/>
        <filter val="1,817"/>
        <filter val="358"/>
        <filter val="2,719"/>
        <filter val="5,159"/>
        <filter val="8,599"/>
        <filter val="20"/>
        <filter val="2,960"/>
        <filter val="5,362"/>
        <filter val="4,123"/>
        <filter val="9,363"/>
        <filter val="17,363"/>
        <filter val="8,764"/>
        <filter val="25"/>
        <filter val="130"/>
        <filter val="91,470"/>
        <filter val="173"/>
        <filter val="19,935"/>
        <filter val="80"/>
        <filter val="140"/>
        <filter val="1"/>
        <filter val="6,281"/>
        <filter val="4,942"/>
        <filter val="3"/>
        <filter val="804"/>
        <filter val="5,804"/>
        <filter val="15,644"/>
        <filter val="5"/>
        <filter val="5,305"/>
        <filter val="9,885"/>
        <filter val="206"/>
        <filter val="946"/>
        <filter val="15,607"/>
        <filter val="2,408"/>
        <filter val="2,808"/>
      </filters>
    </filterColumn>
    <extLst/>
  </autoFilter>
  <mergeCells count="1">
    <mergeCell ref="A2:C2"/>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81"/>
  <sheetViews>
    <sheetView showZeros="0" topLeftCell="A46" workbookViewId="0">
      <selection activeCell="C79" sqref="C79"/>
    </sheetView>
  </sheetViews>
  <sheetFormatPr defaultColWidth="10.0666666666667" defaultRowHeight="15.75"/>
  <cols>
    <col min="1" max="1" width="45.4666666666667" style="466" customWidth="1"/>
    <col min="2" max="3" width="20.5" style="467" customWidth="1"/>
    <col min="4" max="4" width="10.6333333333333" style="465"/>
    <col min="5" max="5" width="10.0666666666667" style="465"/>
    <col min="6" max="6" width="10.4916666666667" style="465"/>
    <col min="7" max="16384" width="10.0666666666667" style="465"/>
  </cols>
  <sheetData>
    <row r="1" s="458" customFormat="1" ht="24" customHeight="1" spans="1:252">
      <c r="A1" s="468" t="s">
        <v>1163</v>
      </c>
      <c r="B1" s="469"/>
      <c r="C1" s="469"/>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470"/>
      <c r="BO1" s="470"/>
      <c r="BP1" s="470"/>
      <c r="BQ1" s="470"/>
      <c r="BR1" s="470"/>
      <c r="BS1" s="470"/>
      <c r="BT1" s="470"/>
      <c r="BU1" s="470"/>
      <c r="BV1" s="470"/>
      <c r="BW1" s="470"/>
      <c r="BX1" s="470"/>
      <c r="BY1" s="470"/>
      <c r="BZ1" s="470"/>
      <c r="CA1" s="470"/>
      <c r="CB1" s="470"/>
      <c r="CC1" s="470"/>
      <c r="CD1" s="470"/>
      <c r="CE1" s="470"/>
      <c r="CF1" s="470"/>
      <c r="CG1" s="470"/>
      <c r="CH1" s="470"/>
      <c r="CI1" s="470"/>
      <c r="CJ1" s="470"/>
      <c r="CK1" s="470"/>
      <c r="CL1" s="470"/>
      <c r="CM1" s="470"/>
      <c r="CN1" s="470"/>
      <c r="CO1" s="470"/>
      <c r="CP1" s="470"/>
      <c r="CQ1" s="470"/>
      <c r="CR1" s="470"/>
      <c r="CS1" s="470"/>
      <c r="CT1" s="470"/>
      <c r="CU1" s="470"/>
      <c r="CV1" s="470"/>
      <c r="CW1" s="470"/>
      <c r="CX1" s="470"/>
      <c r="CY1" s="470"/>
      <c r="CZ1" s="470"/>
      <c r="DA1" s="470"/>
      <c r="DB1" s="470"/>
      <c r="DC1" s="470"/>
      <c r="DD1" s="470"/>
      <c r="DE1" s="470"/>
      <c r="DF1" s="470"/>
      <c r="DG1" s="470"/>
      <c r="DH1" s="470"/>
      <c r="DI1" s="470"/>
      <c r="DJ1" s="470"/>
      <c r="DK1" s="470"/>
      <c r="DL1" s="470"/>
      <c r="DM1" s="470"/>
      <c r="DN1" s="470"/>
      <c r="DO1" s="470"/>
      <c r="DP1" s="470"/>
      <c r="DQ1" s="470"/>
      <c r="DR1" s="470"/>
      <c r="DS1" s="470"/>
      <c r="DT1" s="470"/>
      <c r="DU1" s="470"/>
      <c r="DV1" s="470"/>
      <c r="DW1" s="470"/>
      <c r="DX1" s="470"/>
      <c r="DY1" s="470"/>
      <c r="DZ1" s="470"/>
      <c r="EA1" s="470"/>
      <c r="EB1" s="470"/>
      <c r="EC1" s="470"/>
      <c r="ED1" s="470"/>
      <c r="EE1" s="470"/>
      <c r="EF1" s="470"/>
      <c r="EG1" s="470"/>
      <c r="EH1" s="470"/>
      <c r="EI1" s="470"/>
      <c r="EJ1" s="470"/>
      <c r="EK1" s="470"/>
      <c r="EL1" s="470"/>
      <c r="EM1" s="470"/>
      <c r="EN1" s="470"/>
      <c r="EO1" s="470"/>
      <c r="EP1" s="470"/>
      <c r="EQ1" s="470"/>
      <c r="ER1" s="470"/>
      <c r="ES1" s="470"/>
      <c r="ET1" s="470"/>
      <c r="EU1" s="470"/>
      <c r="EV1" s="470"/>
      <c r="EW1" s="470"/>
      <c r="EX1" s="470"/>
      <c r="EY1" s="470"/>
      <c r="EZ1" s="470"/>
      <c r="FA1" s="470"/>
      <c r="FB1" s="470"/>
      <c r="FC1" s="470"/>
      <c r="FD1" s="470"/>
      <c r="FE1" s="470"/>
      <c r="FF1" s="470"/>
      <c r="FG1" s="470"/>
      <c r="FH1" s="470"/>
      <c r="FI1" s="470"/>
      <c r="FJ1" s="470"/>
      <c r="FK1" s="470"/>
      <c r="FL1" s="470"/>
      <c r="FM1" s="470"/>
      <c r="FN1" s="470"/>
      <c r="FO1" s="470"/>
      <c r="FP1" s="470"/>
      <c r="FQ1" s="470"/>
      <c r="FR1" s="470"/>
      <c r="FS1" s="470"/>
      <c r="FT1" s="470"/>
      <c r="FU1" s="470"/>
      <c r="FV1" s="470"/>
      <c r="FW1" s="470"/>
      <c r="FX1" s="470"/>
      <c r="FY1" s="470"/>
      <c r="FZ1" s="470"/>
      <c r="GA1" s="470"/>
      <c r="GB1" s="470"/>
      <c r="GC1" s="470"/>
      <c r="GD1" s="470"/>
      <c r="GE1" s="470"/>
      <c r="GF1" s="470"/>
      <c r="GG1" s="470"/>
      <c r="GH1" s="470"/>
      <c r="GI1" s="470"/>
      <c r="GJ1" s="470"/>
      <c r="GK1" s="470"/>
      <c r="GL1" s="470"/>
      <c r="GM1" s="470"/>
      <c r="GN1" s="470"/>
      <c r="GO1" s="470"/>
      <c r="GP1" s="470"/>
      <c r="GQ1" s="470"/>
      <c r="GR1" s="470"/>
      <c r="GS1" s="470"/>
      <c r="GT1" s="470"/>
      <c r="GU1" s="470"/>
      <c r="GV1" s="470"/>
      <c r="GW1" s="470"/>
      <c r="GX1" s="470"/>
      <c r="GY1" s="470"/>
      <c r="GZ1" s="470"/>
      <c r="HA1" s="470"/>
      <c r="HB1" s="470"/>
      <c r="HC1" s="470"/>
      <c r="HD1" s="470"/>
      <c r="HE1" s="470"/>
      <c r="HF1" s="470"/>
      <c r="HG1" s="470"/>
      <c r="HH1" s="470"/>
      <c r="HI1" s="470"/>
      <c r="HJ1" s="470"/>
      <c r="HK1" s="470"/>
      <c r="HL1" s="470"/>
      <c r="HM1" s="470"/>
      <c r="HN1" s="470"/>
      <c r="HO1" s="470"/>
      <c r="HP1" s="470"/>
      <c r="HQ1" s="470"/>
      <c r="HR1" s="470"/>
      <c r="HS1" s="470"/>
      <c r="HT1" s="470"/>
      <c r="HU1" s="470"/>
      <c r="HV1" s="470"/>
      <c r="HW1" s="470"/>
      <c r="HX1" s="470"/>
      <c r="HY1" s="470"/>
      <c r="HZ1" s="470"/>
      <c r="IA1" s="470"/>
      <c r="IB1" s="470"/>
      <c r="IC1" s="470"/>
      <c r="ID1" s="470"/>
      <c r="IE1" s="470"/>
      <c r="IF1" s="470"/>
      <c r="IG1" s="470"/>
      <c r="IH1" s="470"/>
      <c r="II1" s="470"/>
      <c r="IJ1" s="470"/>
      <c r="IK1" s="470"/>
      <c r="IL1" s="470"/>
      <c r="IM1" s="470"/>
      <c r="IN1" s="470"/>
      <c r="IO1" s="470"/>
      <c r="IP1" s="470"/>
      <c r="IQ1" s="470"/>
      <c r="IR1" s="470"/>
    </row>
    <row r="2" s="459" customFormat="1" ht="72" customHeight="1" spans="1:3">
      <c r="A2" s="140" t="s">
        <v>1164</v>
      </c>
      <c r="B2" s="471"/>
      <c r="C2" s="471"/>
    </row>
    <row r="3" s="460" customFormat="1" ht="27" customHeight="1" spans="1:3">
      <c r="A3" s="138"/>
      <c r="B3" s="472"/>
      <c r="C3" s="472" t="s">
        <v>107</v>
      </c>
    </row>
    <row r="4" s="461" customFormat="1" ht="30" customHeight="1" spans="1:252">
      <c r="A4" s="473" t="s">
        <v>1165</v>
      </c>
      <c r="B4" s="474" t="s">
        <v>42</v>
      </c>
      <c r="C4" s="474" t="s">
        <v>43</v>
      </c>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475"/>
      <c r="BW4" s="475"/>
      <c r="BX4" s="475"/>
      <c r="BY4" s="475"/>
      <c r="BZ4" s="475"/>
      <c r="CA4" s="475"/>
      <c r="CB4" s="475"/>
      <c r="CC4" s="475"/>
      <c r="CD4" s="475"/>
      <c r="CE4" s="475"/>
      <c r="CF4" s="475"/>
      <c r="CG4" s="475"/>
      <c r="CH4" s="475"/>
      <c r="CI4" s="475"/>
      <c r="CJ4" s="475"/>
      <c r="CK4" s="475"/>
      <c r="CL4" s="475"/>
      <c r="CM4" s="475"/>
      <c r="CN4" s="475"/>
      <c r="CO4" s="475"/>
      <c r="CP4" s="475"/>
      <c r="CQ4" s="475"/>
      <c r="CR4" s="475"/>
      <c r="CS4" s="475"/>
      <c r="CT4" s="475"/>
      <c r="CU4" s="475"/>
      <c r="CV4" s="475"/>
      <c r="CW4" s="475"/>
      <c r="CX4" s="475"/>
      <c r="CY4" s="475"/>
      <c r="CZ4" s="475"/>
      <c r="DA4" s="475"/>
      <c r="DB4" s="475"/>
      <c r="DC4" s="475"/>
      <c r="DD4" s="475"/>
      <c r="DE4" s="475"/>
      <c r="DF4" s="475"/>
      <c r="DG4" s="475"/>
      <c r="DH4" s="475"/>
      <c r="DI4" s="475"/>
      <c r="DJ4" s="475"/>
      <c r="DK4" s="475"/>
      <c r="DL4" s="475"/>
      <c r="DM4" s="475"/>
      <c r="DN4" s="475"/>
      <c r="DO4" s="475"/>
      <c r="DP4" s="475"/>
      <c r="DQ4" s="475"/>
      <c r="DR4" s="475"/>
      <c r="DS4" s="475"/>
      <c r="DT4" s="475"/>
      <c r="DU4" s="475"/>
      <c r="DV4" s="475"/>
      <c r="DW4" s="475"/>
      <c r="DX4" s="475"/>
      <c r="DY4" s="475"/>
      <c r="DZ4" s="475"/>
      <c r="EA4" s="475"/>
      <c r="EB4" s="475"/>
      <c r="EC4" s="475"/>
      <c r="ED4" s="475"/>
      <c r="EE4" s="475"/>
      <c r="EF4" s="475"/>
      <c r="EG4" s="475"/>
      <c r="EH4" s="475"/>
      <c r="EI4" s="475"/>
      <c r="EJ4" s="475"/>
      <c r="EK4" s="475"/>
      <c r="EL4" s="475"/>
      <c r="EM4" s="475"/>
      <c r="EN4" s="475"/>
      <c r="EO4" s="475"/>
      <c r="EP4" s="475"/>
      <c r="EQ4" s="475"/>
      <c r="ER4" s="475"/>
      <c r="ES4" s="475"/>
      <c r="ET4" s="475"/>
      <c r="EU4" s="475"/>
      <c r="EV4" s="475"/>
      <c r="EW4" s="475"/>
      <c r="EX4" s="475"/>
      <c r="EY4" s="475"/>
      <c r="EZ4" s="475"/>
      <c r="FA4" s="475"/>
      <c r="FB4" s="475"/>
      <c r="FC4" s="475"/>
      <c r="FD4" s="475"/>
      <c r="FE4" s="475"/>
      <c r="FF4" s="475"/>
      <c r="FG4" s="475"/>
      <c r="FH4" s="475"/>
      <c r="FI4" s="475"/>
      <c r="FJ4" s="475"/>
      <c r="FK4" s="475"/>
      <c r="FL4" s="475"/>
      <c r="FM4" s="475"/>
      <c r="FN4" s="475"/>
      <c r="FO4" s="475"/>
      <c r="FP4" s="475"/>
      <c r="FQ4" s="475"/>
      <c r="FR4" s="475"/>
      <c r="FS4" s="475"/>
      <c r="FT4" s="475"/>
      <c r="FU4" s="475"/>
      <c r="FV4" s="475"/>
      <c r="FW4" s="475"/>
      <c r="FX4" s="475"/>
      <c r="FY4" s="475"/>
      <c r="FZ4" s="475"/>
      <c r="GA4" s="475"/>
      <c r="GB4" s="475"/>
      <c r="GC4" s="475"/>
      <c r="GD4" s="475"/>
      <c r="GE4" s="475"/>
      <c r="GF4" s="475"/>
      <c r="GG4" s="475"/>
      <c r="GH4" s="475"/>
      <c r="GI4" s="475"/>
      <c r="GJ4" s="475"/>
      <c r="GK4" s="475"/>
      <c r="GL4" s="475"/>
      <c r="GM4" s="475"/>
      <c r="GN4" s="475"/>
      <c r="GO4" s="475"/>
      <c r="GP4" s="475"/>
      <c r="GQ4" s="475"/>
      <c r="GR4" s="475"/>
      <c r="GS4" s="475"/>
      <c r="GT4" s="475"/>
      <c r="GU4" s="475"/>
      <c r="GV4" s="475"/>
      <c r="GW4" s="475"/>
      <c r="GX4" s="475"/>
      <c r="GY4" s="475"/>
      <c r="GZ4" s="475"/>
      <c r="HA4" s="475"/>
      <c r="HB4" s="475"/>
      <c r="HC4" s="475"/>
      <c r="HD4" s="475"/>
      <c r="HE4" s="475"/>
      <c r="HF4" s="475"/>
      <c r="HG4" s="475"/>
      <c r="HH4" s="475"/>
      <c r="HI4" s="475"/>
      <c r="HJ4" s="475"/>
      <c r="HK4" s="475"/>
      <c r="HL4" s="475"/>
      <c r="HM4" s="475"/>
      <c r="HN4" s="475"/>
      <c r="HO4" s="475"/>
      <c r="HP4" s="475"/>
      <c r="HQ4" s="475"/>
      <c r="HR4" s="475"/>
      <c r="HS4" s="475"/>
      <c r="HT4" s="475"/>
      <c r="HU4" s="475"/>
      <c r="HV4" s="475"/>
      <c r="HW4" s="475"/>
      <c r="HX4" s="475"/>
      <c r="HY4" s="475"/>
      <c r="HZ4" s="475"/>
      <c r="IA4" s="475"/>
      <c r="IB4" s="475"/>
      <c r="IC4" s="475"/>
      <c r="ID4" s="475"/>
      <c r="IE4" s="475"/>
      <c r="IF4" s="475"/>
      <c r="IG4" s="475"/>
      <c r="IH4" s="475"/>
      <c r="II4" s="475"/>
      <c r="IJ4" s="475"/>
      <c r="IK4" s="475"/>
      <c r="IL4" s="475"/>
      <c r="IM4" s="475"/>
      <c r="IN4" s="475"/>
      <c r="IO4" s="475"/>
      <c r="IP4" s="475"/>
      <c r="IQ4" s="475"/>
      <c r="IR4" s="475"/>
    </row>
    <row r="5" s="461" customFormat="1" ht="24" customHeight="1" spans="1:252">
      <c r="A5" s="476" t="s">
        <v>1102</v>
      </c>
      <c r="B5" s="477">
        <f>SUM(B6:B9)</f>
        <v>5355</v>
      </c>
      <c r="C5" s="477">
        <f>SUM(C6:C9)</f>
        <v>5355</v>
      </c>
      <c r="D5" s="465"/>
      <c r="E5" s="465"/>
      <c r="F5" s="465"/>
      <c r="G5" s="465"/>
      <c r="H5" s="465"/>
      <c r="I5" s="465"/>
      <c r="J5" s="465"/>
      <c r="K5" s="465"/>
      <c r="L5" s="465"/>
      <c r="M5" s="465"/>
      <c r="N5" s="465"/>
      <c r="O5" s="465"/>
      <c r="P5" s="465"/>
      <c r="Q5" s="465"/>
      <c r="R5" s="465"/>
      <c r="S5" s="465"/>
      <c r="T5" s="465"/>
      <c r="U5" s="465"/>
      <c r="V5" s="465"/>
      <c r="W5" s="465"/>
      <c r="X5" s="465"/>
      <c r="Y5" s="465"/>
      <c r="Z5" s="465"/>
      <c r="AA5" s="465"/>
      <c r="AB5" s="465"/>
      <c r="AC5" s="465"/>
      <c r="AD5" s="465"/>
      <c r="AE5" s="465"/>
      <c r="AF5" s="465"/>
      <c r="AG5" s="465"/>
      <c r="AH5" s="465"/>
      <c r="AI5" s="465"/>
      <c r="AJ5" s="465"/>
      <c r="AK5" s="465"/>
      <c r="AL5" s="465"/>
      <c r="AM5" s="465"/>
      <c r="AN5" s="465"/>
      <c r="AO5" s="465"/>
      <c r="AP5" s="465"/>
      <c r="AQ5" s="465"/>
      <c r="AR5" s="465"/>
      <c r="AS5" s="465"/>
      <c r="AT5" s="465"/>
      <c r="AU5" s="465"/>
      <c r="AV5" s="465"/>
      <c r="AW5" s="465"/>
      <c r="AX5" s="465"/>
      <c r="AY5" s="465"/>
      <c r="AZ5" s="465"/>
      <c r="BA5" s="465"/>
      <c r="BB5" s="465"/>
      <c r="BC5" s="465"/>
      <c r="BD5" s="465"/>
      <c r="BE5" s="465"/>
      <c r="BF5" s="465"/>
      <c r="BG5" s="465"/>
      <c r="BH5" s="465"/>
      <c r="BI5" s="465"/>
      <c r="BJ5" s="465"/>
      <c r="BK5" s="465"/>
      <c r="BL5" s="465"/>
      <c r="BM5" s="465"/>
      <c r="BN5" s="465"/>
      <c r="BO5" s="465"/>
      <c r="BP5" s="465"/>
      <c r="BQ5" s="465"/>
      <c r="BR5" s="465"/>
      <c r="BS5" s="465"/>
      <c r="BT5" s="465"/>
      <c r="BU5" s="465"/>
      <c r="BV5" s="465"/>
      <c r="BW5" s="465"/>
      <c r="BX5" s="465"/>
      <c r="BY5" s="465"/>
      <c r="BZ5" s="465"/>
      <c r="CA5" s="465"/>
      <c r="CB5" s="465"/>
      <c r="CC5" s="465"/>
      <c r="CD5" s="465"/>
      <c r="CE5" s="465"/>
      <c r="CF5" s="465"/>
      <c r="CG5" s="465"/>
      <c r="CH5" s="465"/>
      <c r="CI5" s="465"/>
      <c r="CJ5" s="465"/>
      <c r="CK5" s="465"/>
      <c r="CL5" s="465"/>
      <c r="CM5" s="465"/>
      <c r="CN5" s="465"/>
      <c r="CO5" s="465"/>
      <c r="CP5" s="465"/>
      <c r="CQ5" s="465"/>
      <c r="CR5" s="465"/>
      <c r="CS5" s="465"/>
      <c r="CT5" s="465"/>
      <c r="CU5" s="465"/>
      <c r="CV5" s="465"/>
      <c r="CW5" s="465"/>
      <c r="CX5" s="465"/>
      <c r="CY5" s="465"/>
      <c r="CZ5" s="465"/>
      <c r="DA5" s="465"/>
      <c r="DB5" s="465"/>
      <c r="DC5" s="465"/>
      <c r="DD5" s="465"/>
      <c r="DE5" s="465"/>
      <c r="DF5" s="465"/>
      <c r="DG5" s="465"/>
      <c r="DH5" s="465"/>
      <c r="DI5" s="465"/>
      <c r="DJ5" s="465"/>
      <c r="DK5" s="465"/>
      <c r="DL5" s="465"/>
      <c r="DM5" s="465"/>
      <c r="DN5" s="465"/>
      <c r="DO5" s="465"/>
      <c r="DP5" s="465"/>
      <c r="DQ5" s="465"/>
      <c r="DR5" s="465"/>
      <c r="DS5" s="465"/>
      <c r="DT5" s="465"/>
      <c r="DU5" s="465"/>
      <c r="DV5" s="465"/>
      <c r="DW5" s="465"/>
      <c r="DX5" s="465"/>
      <c r="DY5" s="465"/>
      <c r="DZ5" s="465"/>
      <c r="EA5" s="465"/>
      <c r="EB5" s="465"/>
      <c r="EC5" s="465"/>
      <c r="ED5" s="465"/>
      <c r="EE5" s="465"/>
      <c r="EF5" s="465"/>
      <c r="EG5" s="465"/>
      <c r="EH5" s="465"/>
      <c r="EI5" s="465"/>
      <c r="EJ5" s="465"/>
      <c r="EK5" s="465"/>
      <c r="EL5" s="465"/>
      <c r="EM5" s="465"/>
      <c r="EN5" s="465"/>
      <c r="EO5" s="465"/>
      <c r="EP5" s="465"/>
      <c r="EQ5" s="465"/>
      <c r="ER5" s="465"/>
      <c r="ES5" s="465"/>
      <c r="ET5" s="465"/>
      <c r="EU5" s="465"/>
      <c r="EV5" s="465"/>
      <c r="EW5" s="465"/>
      <c r="EX5" s="465"/>
      <c r="EY5" s="465"/>
      <c r="EZ5" s="465"/>
      <c r="FA5" s="465"/>
      <c r="FB5" s="465"/>
      <c r="FC5" s="465"/>
      <c r="FD5" s="465"/>
      <c r="FE5" s="465"/>
      <c r="FF5" s="465"/>
      <c r="FG5" s="465"/>
      <c r="FH5" s="465"/>
      <c r="FI5" s="465"/>
      <c r="FJ5" s="465"/>
      <c r="FK5" s="465"/>
      <c r="FL5" s="465"/>
      <c r="FM5" s="465"/>
      <c r="FN5" s="465"/>
      <c r="FO5" s="465"/>
      <c r="FP5" s="465"/>
      <c r="FQ5" s="465"/>
      <c r="FR5" s="465"/>
      <c r="FS5" s="465"/>
      <c r="FT5" s="465"/>
      <c r="FU5" s="465"/>
      <c r="FV5" s="465"/>
      <c r="FW5" s="465"/>
      <c r="FX5" s="465"/>
      <c r="FY5" s="465"/>
      <c r="FZ5" s="465"/>
      <c r="GA5" s="465"/>
      <c r="GB5" s="465"/>
      <c r="GC5" s="465"/>
      <c r="GD5" s="465"/>
      <c r="GE5" s="465"/>
      <c r="GF5" s="465"/>
      <c r="GG5" s="465"/>
      <c r="GH5" s="465"/>
      <c r="GI5" s="465"/>
      <c r="GJ5" s="465"/>
      <c r="GK5" s="465"/>
      <c r="GL5" s="465"/>
      <c r="GM5" s="465"/>
      <c r="GN5" s="465"/>
      <c r="GO5" s="465"/>
      <c r="GP5" s="465"/>
      <c r="GQ5" s="465"/>
      <c r="GR5" s="465"/>
      <c r="GS5" s="465"/>
      <c r="GT5" s="465"/>
      <c r="GU5" s="465"/>
      <c r="GV5" s="465"/>
      <c r="GW5" s="465"/>
      <c r="GX5" s="465"/>
      <c r="GY5" s="465"/>
      <c r="GZ5" s="465"/>
      <c r="HA5" s="465"/>
      <c r="HB5" s="465"/>
      <c r="HC5" s="465"/>
      <c r="HD5" s="465"/>
      <c r="HE5" s="465"/>
      <c r="HF5" s="465"/>
      <c r="HG5" s="465"/>
      <c r="HH5" s="465"/>
      <c r="HI5" s="465"/>
      <c r="HJ5" s="465"/>
      <c r="HK5" s="465"/>
      <c r="HL5" s="465"/>
      <c r="HM5" s="465"/>
      <c r="HN5" s="465"/>
      <c r="HO5" s="465"/>
      <c r="HP5" s="465"/>
      <c r="HQ5" s="465"/>
      <c r="HR5" s="465"/>
      <c r="HS5" s="465"/>
      <c r="HT5" s="465"/>
      <c r="HU5" s="465"/>
      <c r="HV5" s="465"/>
      <c r="HW5" s="465"/>
      <c r="HX5" s="465"/>
      <c r="HY5" s="465"/>
      <c r="HZ5" s="465"/>
      <c r="IA5" s="465"/>
      <c r="IB5" s="465"/>
      <c r="IC5" s="465"/>
      <c r="ID5" s="465"/>
      <c r="IE5" s="465"/>
      <c r="IF5" s="465"/>
      <c r="IG5" s="465"/>
      <c r="IH5" s="465"/>
      <c r="II5" s="465"/>
      <c r="IJ5" s="465"/>
      <c r="IK5" s="465"/>
      <c r="IL5" s="465"/>
      <c r="IM5" s="465"/>
      <c r="IN5" s="465"/>
      <c r="IO5" s="465"/>
      <c r="IP5" s="465"/>
      <c r="IQ5" s="465"/>
      <c r="IR5" s="465"/>
    </row>
    <row r="6" s="462" customFormat="1" ht="24" customHeight="1" spans="1:252">
      <c r="A6" s="478" t="s">
        <v>1103</v>
      </c>
      <c r="B6" s="479">
        <v>2808</v>
      </c>
      <c r="C6" s="479">
        <v>2808</v>
      </c>
      <c r="D6" s="465"/>
      <c r="E6" s="465"/>
      <c r="F6" s="465"/>
      <c r="G6" s="465"/>
      <c r="H6" s="465"/>
      <c r="I6" s="465"/>
      <c r="J6" s="465"/>
      <c r="K6" s="465"/>
      <c r="L6" s="465"/>
      <c r="M6" s="465"/>
      <c r="N6" s="465"/>
      <c r="O6" s="465"/>
      <c r="P6" s="465"/>
      <c r="Q6" s="465"/>
      <c r="R6" s="465"/>
      <c r="S6" s="465"/>
      <c r="T6" s="465"/>
      <c r="U6" s="465"/>
      <c r="V6" s="465"/>
      <c r="W6" s="465"/>
      <c r="X6" s="465"/>
      <c r="Y6" s="465"/>
      <c r="Z6" s="465"/>
      <c r="AA6" s="465"/>
      <c r="AB6" s="465"/>
      <c r="AC6" s="465"/>
      <c r="AD6" s="465"/>
      <c r="AE6" s="465"/>
      <c r="AF6" s="465"/>
      <c r="AG6" s="465"/>
      <c r="AH6" s="465"/>
      <c r="AI6" s="465"/>
      <c r="AJ6" s="465"/>
      <c r="AK6" s="465"/>
      <c r="AL6" s="465"/>
      <c r="AM6" s="465"/>
      <c r="AN6" s="465"/>
      <c r="AO6" s="465"/>
      <c r="AP6" s="465"/>
      <c r="AQ6" s="465"/>
      <c r="AR6" s="465"/>
      <c r="AS6" s="465"/>
      <c r="AT6" s="465"/>
      <c r="AU6" s="465"/>
      <c r="AV6" s="465"/>
      <c r="AW6" s="465"/>
      <c r="AX6" s="465"/>
      <c r="AY6" s="465"/>
      <c r="AZ6" s="465"/>
      <c r="BA6" s="465"/>
      <c r="BB6" s="465"/>
      <c r="BC6" s="465"/>
      <c r="BD6" s="465"/>
      <c r="BE6" s="465"/>
      <c r="BF6" s="465"/>
      <c r="BG6" s="465"/>
      <c r="BH6" s="465"/>
      <c r="BI6" s="465"/>
      <c r="BJ6" s="465"/>
      <c r="BK6" s="465"/>
      <c r="BL6" s="465"/>
      <c r="BM6" s="465"/>
      <c r="BN6" s="465"/>
      <c r="BO6" s="465"/>
      <c r="BP6" s="465"/>
      <c r="BQ6" s="465"/>
      <c r="BR6" s="465"/>
      <c r="BS6" s="465"/>
      <c r="BT6" s="465"/>
      <c r="BU6" s="465"/>
      <c r="BV6" s="465"/>
      <c r="BW6" s="465"/>
      <c r="BX6" s="465"/>
      <c r="BY6" s="465"/>
      <c r="BZ6" s="465"/>
      <c r="CA6" s="465"/>
      <c r="CB6" s="465"/>
      <c r="CC6" s="465"/>
      <c r="CD6" s="465"/>
      <c r="CE6" s="465"/>
      <c r="CF6" s="465"/>
      <c r="CG6" s="465"/>
      <c r="CH6" s="465"/>
      <c r="CI6" s="465"/>
      <c r="CJ6" s="465"/>
      <c r="CK6" s="465"/>
      <c r="CL6" s="465"/>
      <c r="CM6" s="465"/>
      <c r="CN6" s="465"/>
      <c r="CO6" s="465"/>
      <c r="CP6" s="465"/>
      <c r="CQ6" s="465"/>
      <c r="CR6" s="465"/>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5"/>
      <c r="DS6" s="465"/>
      <c r="DT6" s="465"/>
      <c r="DU6" s="465"/>
      <c r="DV6" s="465"/>
      <c r="DW6" s="465"/>
      <c r="DX6" s="465"/>
      <c r="DY6" s="465"/>
      <c r="DZ6" s="465"/>
      <c r="EA6" s="465"/>
      <c r="EB6" s="465"/>
      <c r="EC6" s="465"/>
      <c r="ED6" s="465"/>
      <c r="EE6" s="465"/>
      <c r="EF6" s="465"/>
      <c r="EG6" s="465"/>
      <c r="EH6" s="465"/>
      <c r="EI6" s="465"/>
      <c r="EJ6" s="465"/>
      <c r="EK6" s="465"/>
      <c r="EL6" s="465"/>
      <c r="EM6" s="465"/>
      <c r="EN6" s="465"/>
      <c r="EO6" s="465"/>
      <c r="EP6" s="465"/>
      <c r="EQ6" s="465"/>
      <c r="ER6" s="465"/>
      <c r="ES6" s="465"/>
      <c r="ET6" s="465"/>
      <c r="EU6" s="465"/>
      <c r="EV6" s="465"/>
      <c r="EW6" s="465"/>
      <c r="EX6" s="465"/>
      <c r="EY6" s="465"/>
      <c r="EZ6" s="465"/>
      <c r="FA6" s="465"/>
      <c r="FB6" s="465"/>
      <c r="FC6" s="465"/>
      <c r="FD6" s="465"/>
      <c r="FE6" s="465"/>
      <c r="FF6" s="465"/>
      <c r="FG6" s="465"/>
      <c r="FH6" s="465"/>
      <c r="FI6" s="465"/>
      <c r="FJ6" s="465"/>
      <c r="FK6" s="465"/>
      <c r="FL6" s="465"/>
      <c r="FM6" s="465"/>
      <c r="FN6" s="465"/>
      <c r="FO6" s="465"/>
      <c r="FP6" s="465"/>
      <c r="FQ6" s="465"/>
      <c r="FR6" s="465"/>
      <c r="FS6" s="465"/>
      <c r="FT6" s="465"/>
      <c r="FU6" s="465"/>
      <c r="FV6" s="465"/>
      <c r="FW6" s="465"/>
      <c r="FX6" s="465"/>
      <c r="FY6" s="465"/>
      <c r="FZ6" s="465"/>
      <c r="GA6" s="465"/>
      <c r="GB6" s="465"/>
      <c r="GC6" s="465"/>
      <c r="GD6" s="465"/>
      <c r="GE6" s="465"/>
      <c r="GF6" s="465"/>
      <c r="GG6" s="465"/>
      <c r="GH6" s="465"/>
      <c r="GI6" s="465"/>
      <c r="GJ6" s="465"/>
      <c r="GK6" s="465"/>
      <c r="GL6" s="465"/>
      <c r="GM6" s="465"/>
      <c r="GN6" s="465"/>
      <c r="GO6" s="465"/>
      <c r="GP6" s="465"/>
      <c r="GQ6" s="465"/>
      <c r="GR6" s="465"/>
      <c r="GS6" s="465"/>
      <c r="GT6" s="465"/>
      <c r="GU6" s="465"/>
      <c r="GV6" s="465"/>
      <c r="GW6" s="465"/>
      <c r="GX6" s="465"/>
      <c r="GY6" s="465"/>
      <c r="GZ6" s="465"/>
      <c r="HA6" s="465"/>
      <c r="HB6" s="465"/>
      <c r="HC6" s="465"/>
      <c r="HD6" s="465"/>
      <c r="HE6" s="465"/>
      <c r="HF6" s="465"/>
      <c r="HG6" s="465"/>
      <c r="HH6" s="465"/>
      <c r="HI6" s="465"/>
      <c r="HJ6" s="465"/>
      <c r="HK6" s="465"/>
      <c r="HL6" s="465"/>
      <c r="HM6" s="465"/>
      <c r="HN6" s="465"/>
      <c r="HO6" s="465"/>
      <c r="HP6" s="465"/>
      <c r="HQ6" s="465"/>
      <c r="HR6" s="465"/>
      <c r="HS6" s="465"/>
      <c r="HT6" s="465"/>
      <c r="HU6" s="465"/>
      <c r="HV6" s="465"/>
      <c r="HW6" s="465"/>
      <c r="HX6" s="465"/>
      <c r="HY6" s="465"/>
      <c r="HZ6" s="465"/>
      <c r="IA6" s="465"/>
      <c r="IB6" s="465"/>
      <c r="IC6" s="465"/>
      <c r="ID6" s="465"/>
      <c r="IE6" s="465"/>
      <c r="IF6" s="465"/>
      <c r="IG6" s="465"/>
      <c r="IH6" s="465"/>
      <c r="II6" s="465"/>
      <c r="IJ6" s="465"/>
      <c r="IK6" s="465"/>
      <c r="IL6" s="465"/>
      <c r="IM6" s="465"/>
      <c r="IN6" s="465"/>
      <c r="IO6" s="465"/>
      <c r="IP6" s="465"/>
      <c r="IQ6" s="465"/>
      <c r="IR6" s="465"/>
    </row>
    <row r="7" s="462" customFormat="1" ht="24" customHeight="1" spans="1:252">
      <c r="A7" s="478" t="s">
        <v>1104</v>
      </c>
      <c r="B7" s="479">
        <v>804</v>
      </c>
      <c r="C7" s="479">
        <v>804</v>
      </c>
      <c r="D7" s="465"/>
      <c r="E7" s="465"/>
      <c r="F7" s="465"/>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65"/>
      <c r="AL7" s="465"/>
      <c r="AM7" s="465"/>
      <c r="AN7" s="465"/>
      <c r="AO7" s="465"/>
      <c r="AP7" s="465"/>
      <c r="AQ7" s="465"/>
      <c r="AR7" s="465"/>
      <c r="AS7" s="465"/>
      <c r="AT7" s="465"/>
      <c r="AU7" s="465"/>
      <c r="AV7" s="465"/>
      <c r="AW7" s="465"/>
      <c r="AX7" s="465"/>
      <c r="AY7" s="465"/>
      <c r="AZ7" s="465"/>
      <c r="BA7" s="465"/>
      <c r="BB7" s="465"/>
      <c r="BC7" s="465"/>
      <c r="BD7" s="465"/>
      <c r="BE7" s="465"/>
      <c r="BF7" s="465"/>
      <c r="BG7" s="465"/>
      <c r="BH7" s="465"/>
      <c r="BI7" s="465"/>
      <c r="BJ7" s="465"/>
      <c r="BK7" s="465"/>
      <c r="BL7" s="465"/>
      <c r="BM7" s="465"/>
      <c r="BN7" s="465"/>
      <c r="BO7" s="465"/>
      <c r="BP7" s="465"/>
      <c r="BQ7" s="465"/>
      <c r="BR7" s="465"/>
      <c r="BS7" s="465"/>
      <c r="BT7" s="465"/>
      <c r="BU7" s="465"/>
      <c r="BV7" s="465"/>
      <c r="BW7" s="465"/>
      <c r="BX7" s="465"/>
      <c r="BY7" s="465"/>
      <c r="BZ7" s="465"/>
      <c r="CA7" s="465"/>
      <c r="CB7" s="465"/>
      <c r="CC7" s="465"/>
      <c r="CD7" s="465"/>
      <c r="CE7" s="465"/>
      <c r="CF7" s="465"/>
      <c r="CG7" s="465"/>
      <c r="CH7" s="465"/>
      <c r="CI7" s="465"/>
      <c r="CJ7" s="465"/>
      <c r="CK7" s="465"/>
      <c r="CL7" s="465"/>
      <c r="CM7" s="465"/>
      <c r="CN7" s="465"/>
      <c r="CO7" s="465"/>
      <c r="CP7" s="465"/>
      <c r="CQ7" s="465"/>
      <c r="CR7" s="465"/>
      <c r="CS7" s="465"/>
      <c r="CT7" s="465"/>
      <c r="CU7" s="465"/>
      <c r="CV7" s="465"/>
      <c r="CW7" s="465"/>
      <c r="CX7" s="465"/>
      <c r="CY7" s="465"/>
      <c r="CZ7" s="465"/>
      <c r="DA7" s="465"/>
      <c r="DB7" s="465"/>
      <c r="DC7" s="465"/>
      <c r="DD7" s="465"/>
      <c r="DE7" s="465"/>
      <c r="DF7" s="465"/>
      <c r="DG7" s="465"/>
      <c r="DH7" s="465"/>
      <c r="DI7" s="465"/>
      <c r="DJ7" s="465"/>
      <c r="DK7" s="465"/>
      <c r="DL7" s="465"/>
      <c r="DM7" s="465"/>
      <c r="DN7" s="465"/>
      <c r="DO7" s="465"/>
      <c r="DP7" s="465"/>
      <c r="DQ7" s="465"/>
      <c r="DR7" s="465"/>
      <c r="DS7" s="465"/>
      <c r="DT7" s="465"/>
      <c r="DU7" s="465"/>
      <c r="DV7" s="465"/>
      <c r="DW7" s="465"/>
      <c r="DX7" s="465"/>
      <c r="DY7" s="465"/>
      <c r="DZ7" s="465"/>
      <c r="EA7" s="465"/>
      <c r="EB7" s="465"/>
      <c r="EC7" s="465"/>
      <c r="ED7" s="465"/>
      <c r="EE7" s="465"/>
      <c r="EF7" s="465"/>
      <c r="EG7" s="465"/>
      <c r="EH7" s="465"/>
      <c r="EI7" s="465"/>
      <c r="EJ7" s="465"/>
      <c r="EK7" s="465"/>
      <c r="EL7" s="465"/>
      <c r="EM7" s="465"/>
      <c r="EN7" s="465"/>
      <c r="EO7" s="465"/>
      <c r="EP7" s="465"/>
      <c r="EQ7" s="465"/>
      <c r="ER7" s="465"/>
      <c r="ES7" s="465"/>
      <c r="ET7" s="465"/>
      <c r="EU7" s="465"/>
      <c r="EV7" s="465"/>
      <c r="EW7" s="465"/>
      <c r="EX7" s="465"/>
      <c r="EY7" s="465"/>
      <c r="EZ7" s="465"/>
      <c r="FA7" s="465"/>
      <c r="FB7" s="465"/>
      <c r="FC7" s="465"/>
      <c r="FD7" s="465"/>
      <c r="FE7" s="465"/>
      <c r="FF7" s="465"/>
      <c r="FG7" s="465"/>
      <c r="FH7" s="465"/>
      <c r="FI7" s="465"/>
      <c r="FJ7" s="465"/>
      <c r="FK7" s="465"/>
      <c r="FL7" s="465"/>
      <c r="FM7" s="465"/>
      <c r="FN7" s="465"/>
      <c r="FO7" s="465"/>
      <c r="FP7" s="465"/>
      <c r="FQ7" s="465"/>
      <c r="FR7" s="465"/>
      <c r="FS7" s="465"/>
      <c r="FT7" s="465"/>
      <c r="FU7" s="465"/>
      <c r="FV7" s="465"/>
      <c r="FW7" s="465"/>
      <c r="FX7" s="465"/>
      <c r="FY7" s="465"/>
      <c r="FZ7" s="465"/>
      <c r="GA7" s="465"/>
      <c r="GB7" s="465"/>
      <c r="GC7" s="465"/>
      <c r="GD7" s="465"/>
      <c r="GE7" s="465"/>
      <c r="GF7" s="465"/>
      <c r="GG7" s="465"/>
      <c r="GH7" s="465"/>
      <c r="GI7" s="465"/>
      <c r="GJ7" s="465"/>
      <c r="GK7" s="465"/>
      <c r="GL7" s="465"/>
      <c r="GM7" s="465"/>
      <c r="GN7" s="465"/>
      <c r="GO7" s="465"/>
      <c r="GP7" s="465"/>
      <c r="GQ7" s="465"/>
      <c r="GR7" s="465"/>
      <c r="GS7" s="465"/>
      <c r="GT7" s="465"/>
      <c r="GU7" s="465"/>
      <c r="GV7" s="465"/>
      <c r="GW7" s="465"/>
      <c r="GX7" s="465"/>
      <c r="GY7" s="465"/>
      <c r="GZ7" s="465"/>
      <c r="HA7" s="465"/>
      <c r="HB7" s="465"/>
      <c r="HC7" s="465"/>
      <c r="HD7" s="465"/>
      <c r="HE7" s="465"/>
      <c r="HF7" s="465"/>
      <c r="HG7" s="465"/>
      <c r="HH7" s="465"/>
      <c r="HI7" s="465"/>
      <c r="HJ7" s="465"/>
      <c r="HK7" s="465"/>
      <c r="HL7" s="465"/>
      <c r="HM7" s="465"/>
      <c r="HN7" s="465"/>
      <c r="HO7" s="465"/>
      <c r="HP7" s="465"/>
      <c r="HQ7" s="465"/>
      <c r="HR7" s="465"/>
      <c r="HS7" s="465"/>
      <c r="HT7" s="465"/>
      <c r="HU7" s="465"/>
      <c r="HV7" s="465"/>
      <c r="HW7" s="465"/>
      <c r="HX7" s="465"/>
      <c r="HY7" s="465"/>
      <c r="HZ7" s="465"/>
      <c r="IA7" s="465"/>
      <c r="IB7" s="465"/>
      <c r="IC7" s="465"/>
      <c r="ID7" s="465"/>
      <c r="IE7" s="465"/>
      <c r="IF7" s="465"/>
      <c r="IG7" s="465"/>
      <c r="IH7" s="465"/>
      <c r="II7" s="465"/>
      <c r="IJ7" s="465"/>
      <c r="IK7" s="465"/>
      <c r="IL7" s="465"/>
      <c r="IM7" s="465"/>
      <c r="IN7" s="465"/>
      <c r="IO7" s="465"/>
      <c r="IP7" s="465"/>
      <c r="IQ7" s="465"/>
      <c r="IR7" s="465"/>
    </row>
    <row r="8" s="462" customFormat="1" ht="24" customHeight="1" spans="1:252">
      <c r="A8" s="478" t="s">
        <v>1105</v>
      </c>
      <c r="B8" s="479">
        <v>358</v>
      </c>
      <c r="C8" s="479">
        <v>358</v>
      </c>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65"/>
      <c r="AL8" s="465"/>
      <c r="AM8" s="465"/>
      <c r="AN8" s="465"/>
      <c r="AO8" s="465"/>
      <c r="AP8" s="465"/>
      <c r="AQ8" s="465"/>
      <c r="AR8" s="465"/>
      <c r="AS8" s="465"/>
      <c r="AT8" s="465"/>
      <c r="AU8" s="465"/>
      <c r="AV8" s="465"/>
      <c r="AW8" s="465"/>
      <c r="AX8" s="465"/>
      <c r="AY8" s="465"/>
      <c r="AZ8" s="465"/>
      <c r="BA8" s="465"/>
      <c r="BB8" s="465"/>
      <c r="BC8" s="465"/>
      <c r="BD8" s="465"/>
      <c r="BE8" s="465"/>
      <c r="BF8" s="465"/>
      <c r="BG8" s="465"/>
      <c r="BH8" s="465"/>
      <c r="BI8" s="465"/>
      <c r="BJ8" s="465"/>
      <c r="BK8" s="465"/>
      <c r="BL8" s="465"/>
      <c r="BM8" s="465"/>
      <c r="BN8" s="465"/>
      <c r="BO8" s="465"/>
      <c r="BP8" s="465"/>
      <c r="BQ8" s="465"/>
      <c r="BR8" s="465"/>
      <c r="BS8" s="465"/>
      <c r="BT8" s="465"/>
      <c r="BU8" s="465"/>
      <c r="BV8" s="465"/>
      <c r="BW8" s="465"/>
      <c r="BX8" s="465"/>
      <c r="BY8" s="465"/>
      <c r="BZ8" s="465"/>
      <c r="CA8" s="465"/>
      <c r="CB8" s="465"/>
      <c r="CC8" s="465"/>
      <c r="CD8" s="465"/>
      <c r="CE8" s="465"/>
      <c r="CF8" s="465"/>
      <c r="CG8" s="465"/>
      <c r="CH8" s="465"/>
      <c r="CI8" s="465"/>
      <c r="CJ8" s="465"/>
      <c r="CK8" s="465"/>
      <c r="CL8" s="465"/>
      <c r="CM8" s="465"/>
      <c r="CN8" s="465"/>
      <c r="CO8" s="465"/>
      <c r="CP8" s="465"/>
      <c r="CQ8" s="465"/>
      <c r="CR8" s="465"/>
      <c r="CS8" s="465"/>
      <c r="CT8" s="465"/>
      <c r="CU8" s="465"/>
      <c r="CV8" s="465"/>
      <c r="CW8" s="465"/>
      <c r="CX8" s="465"/>
      <c r="CY8" s="465"/>
      <c r="CZ8" s="465"/>
      <c r="DA8" s="465"/>
      <c r="DB8" s="465"/>
      <c r="DC8" s="465"/>
      <c r="DD8" s="465"/>
      <c r="DE8" s="465"/>
      <c r="DF8" s="465"/>
      <c r="DG8" s="465"/>
      <c r="DH8" s="465"/>
      <c r="DI8" s="465"/>
      <c r="DJ8" s="465"/>
      <c r="DK8" s="465"/>
      <c r="DL8" s="465"/>
      <c r="DM8" s="465"/>
      <c r="DN8" s="465"/>
      <c r="DO8" s="465"/>
      <c r="DP8" s="465"/>
      <c r="DQ8" s="465"/>
      <c r="DR8" s="465"/>
      <c r="DS8" s="465"/>
      <c r="DT8" s="465"/>
      <c r="DU8" s="465"/>
      <c r="DV8" s="465"/>
      <c r="DW8" s="465"/>
      <c r="DX8" s="465"/>
      <c r="DY8" s="465"/>
      <c r="DZ8" s="465"/>
      <c r="EA8" s="465"/>
      <c r="EB8" s="465"/>
      <c r="EC8" s="465"/>
      <c r="ED8" s="465"/>
      <c r="EE8" s="465"/>
      <c r="EF8" s="465"/>
      <c r="EG8" s="465"/>
      <c r="EH8" s="465"/>
      <c r="EI8" s="465"/>
      <c r="EJ8" s="465"/>
      <c r="EK8" s="465"/>
      <c r="EL8" s="465"/>
      <c r="EM8" s="465"/>
      <c r="EN8" s="465"/>
      <c r="EO8" s="465"/>
      <c r="EP8" s="465"/>
      <c r="EQ8" s="465"/>
      <c r="ER8" s="465"/>
      <c r="ES8" s="465"/>
      <c r="ET8" s="465"/>
      <c r="EU8" s="465"/>
      <c r="EV8" s="465"/>
      <c r="EW8" s="465"/>
      <c r="EX8" s="465"/>
      <c r="EY8" s="465"/>
      <c r="EZ8" s="465"/>
      <c r="FA8" s="465"/>
      <c r="FB8" s="465"/>
      <c r="FC8" s="465"/>
      <c r="FD8" s="465"/>
      <c r="FE8" s="465"/>
      <c r="FF8" s="465"/>
      <c r="FG8" s="465"/>
      <c r="FH8" s="465"/>
      <c r="FI8" s="465"/>
      <c r="FJ8" s="465"/>
      <c r="FK8" s="465"/>
      <c r="FL8" s="465"/>
      <c r="FM8" s="465"/>
      <c r="FN8" s="465"/>
      <c r="FO8" s="465"/>
      <c r="FP8" s="465"/>
      <c r="FQ8" s="465"/>
      <c r="FR8" s="465"/>
      <c r="FS8" s="465"/>
      <c r="FT8" s="465"/>
      <c r="FU8" s="465"/>
      <c r="FV8" s="465"/>
      <c r="FW8" s="465"/>
      <c r="FX8" s="465"/>
      <c r="FY8" s="465"/>
      <c r="FZ8" s="465"/>
      <c r="GA8" s="465"/>
      <c r="GB8" s="465"/>
      <c r="GC8" s="465"/>
      <c r="GD8" s="465"/>
      <c r="GE8" s="465"/>
      <c r="GF8" s="465"/>
      <c r="GG8" s="465"/>
      <c r="GH8" s="465"/>
      <c r="GI8" s="465"/>
      <c r="GJ8" s="465"/>
      <c r="GK8" s="465"/>
      <c r="GL8" s="465"/>
      <c r="GM8" s="465"/>
      <c r="GN8" s="465"/>
      <c r="GO8" s="465"/>
      <c r="GP8" s="465"/>
      <c r="GQ8" s="465"/>
      <c r="GR8" s="465"/>
      <c r="GS8" s="465"/>
      <c r="GT8" s="465"/>
      <c r="GU8" s="465"/>
      <c r="GV8" s="465"/>
      <c r="GW8" s="465"/>
      <c r="GX8" s="465"/>
      <c r="GY8" s="465"/>
      <c r="GZ8" s="465"/>
      <c r="HA8" s="465"/>
      <c r="HB8" s="465"/>
      <c r="HC8" s="465"/>
      <c r="HD8" s="465"/>
      <c r="HE8" s="465"/>
      <c r="HF8" s="465"/>
      <c r="HG8" s="465"/>
      <c r="HH8" s="465"/>
      <c r="HI8" s="465"/>
      <c r="HJ8" s="465"/>
      <c r="HK8" s="465"/>
      <c r="HL8" s="465"/>
      <c r="HM8" s="465"/>
      <c r="HN8" s="465"/>
      <c r="HO8" s="465"/>
      <c r="HP8" s="465"/>
      <c r="HQ8" s="465"/>
      <c r="HR8" s="465"/>
      <c r="HS8" s="465"/>
      <c r="HT8" s="465"/>
      <c r="HU8" s="465"/>
      <c r="HV8" s="465"/>
      <c r="HW8" s="465"/>
      <c r="HX8" s="465"/>
      <c r="HY8" s="465"/>
      <c r="HZ8" s="465"/>
      <c r="IA8" s="465"/>
      <c r="IB8" s="465"/>
      <c r="IC8" s="465"/>
      <c r="ID8" s="465"/>
      <c r="IE8" s="465"/>
      <c r="IF8" s="465"/>
      <c r="IG8" s="465"/>
      <c r="IH8" s="465"/>
      <c r="II8" s="465"/>
      <c r="IJ8" s="465"/>
      <c r="IK8" s="465"/>
      <c r="IL8" s="465"/>
      <c r="IM8" s="465"/>
      <c r="IN8" s="465"/>
      <c r="IO8" s="465"/>
      <c r="IP8" s="465"/>
      <c r="IQ8" s="465"/>
      <c r="IR8" s="465"/>
    </row>
    <row r="9" s="462" customFormat="1" ht="24" customHeight="1" spans="1:252">
      <c r="A9" s="478" t="s">
        <v>1106</v>
      </c>
      <c r="B9" s="479">
        <v>1385</v>
      </c>
      <c r="C9" s="479">
        <v>1385</v>
      </c>
      <c r="D9" s="465"/>
      <c r="E9" s="465"/>
      <c r="F9" s="465"/>
      <c r="G9" s="465"/>
      <c r="H9" s="465"/>
      <c r="I9" s="465"/>
      <c r="J9" s="465"/>
      <c r="K9" s="465"/>
      <c r="L9" s="465"/>
      <c r="M9" s="465"/>
      <c r="N9" s="465"/>
      <c r="O9" s="465"/>
      <c r="P9" s="465"/>
      <c r="Q9" s="465"/>
      <c r="R9" s="465"/>
      <c r="S9" s="465"/>
      <c r="T9" s="465"/>
      <c r="U9" s="465"/>
      <c r="V9" s="465"/>
      <c r="W9" s="465"/>
      <c r="X9" s="465"/>
      <c r="Y9" s="465"/>
      <c r="Z9" s="465"/>
      <c r="AA9" s="465"/>
      <c r="AB9" s="465"/>
      <c r="AC9" s="465"/>
      <c r="AD9" s="465"/>
      <c r="AE9" s="465"/>
      <c r="AF9" s="465"/>
      <c r="AG9" s="465"/>
      <c r="AH9" s="465"/>
      <c r="AI9" s="465"/>
      <c r="AJ9" s="465"/>
      <c r="AK9" s="465"/>
      <c r="AL9" s="465"/>
      <c r="AM9" s="465"/>
      <c r="AN9" s="465"/>
      <c r="AO9" s="465"/>
      <c r="AP9" s="465"/>
      <c r="AQ9" s="465"/>
      <c r="AR9" s="465"/>
      <c r="AS9" s="465"/>
      <c r="AT9" s="465"/>
      <c r="AU9" s="465"/>
      <c r="AV9" s="465"/>
      <c r="AW9" s="465"/>
      <c r="AX9" s="465"/>
      <c r="AY9" s="465"/>
      <c r="AZ9" s="465"/>
      <c r="BA9" s="465"/>
      <c r="BB9" s="465"/>
      <c r="BC9" s="465"/>
      <c r="BD9" s="465"/>
      <c r="BE9" s="465"/>
      <c r="BF9" s="465"/>
      <c r="BG9" s="465"/>
      <c r="BH9" s="465"/>
      <c r="BI9" s="465"/>
      <c r="BJ9" s="465"/>
      <c r="BK9" s="465"/>
      <c r="BL9" s="465"/>
      <c r="BM9" s="465"/>
      <c r="BN9" s="465"/>
      <c r="BO9" s="465"/>
      <c r="BP9" s="465"/>
      <c r="BQ9" s="465"/>
      <c r="BR9" s="465"/>
      <c r="BS9" s="465"/>
      <c r="BT9" s="465"/>
      <c r="BU9" s="465"/>
      <c r="BV9" s="465"/>
      <c r="BW9" s="465"/>
      <c r="BX9" s="465"/>
      <c r="BY9" s="465"/>
      <c r="BZ9" s="465"/>
      <c r="CA9" s="465"/>
      <c r="CB9" s="465"/>
      <c r="CC9" s="465"/>
      <c r="CD9" s="465"/>
      <c r="CE9" s="465"/>
      <c r="CF9" s="465"/>
      <c r="CG9" s="465"/>
      <c r="CH9" s="465"/>
      <c r="CI9" s="465"/>
      <c r="CJ9" s="465"/>
      <c r="CK9" s="465"/>
      <c r="CL9" s="465"/>
      <c r="CM9" s="465"/>
      <c r="CN9" s="465"/>
      <c r="CO9" s="465"/>
      <c r="CP9" s="465"/>
      <c r="CQ9" s="465"/>
      <c r="CR9" s="465"/>
      <c r="CS9" s="465"/>
      <c r="CT9" s="465"/>
      <c r="CU9" s="465"/>
      <c r="CV9" s="465"/>
      <c r="CW9" s="465"/>
      <c r="CX9" s="465"/>
      <c r="CY9" s="465"/>
      <c r="CZ9" s="465"/>
      <c r="DA9" s="465"/>
      <c r="DB9" s="465"/>
      <c r="DC9" s="465"/>
      <c r="DD9" s="465"/>
      <c r="DE9" s="465"/>
      <c r="DF9" s="465"/>
      <c r="DG9" s="465"/>
      <c r="DH9" s="465"/>
      <c r="DI9" s="465"/>
      <c r="DJ9" s="465"/>
      <c r="DK9" s="465"/>
      <c r="DL9" s="465"/>
      <c r="DM9" s="465"/>
      <c r="DN9" s="465"/>
      <c r="DO9" s="465"/>
      <c r="DP9" s="465"/>
      <c r="DQ9" s="465"/>
      <c r="DR9" s="465"/>
      <c r="DS9" s="465"/>
      <c r="DT9" s="465"/>
      <c r="DU9" s="465"/>
      <c r="DV9" s="465"/>
      <c r="DW9" s="465"/>
      <c r="DX9" s="465"/>
      <c r="DY9" s="465"/>
      <c r="DZ9" s="465"/>
      <c r="EA9" s="465"/>
      <c r="EB9" s="465"/>
      <c r="EC9" s="465"/>
      <c r="ED9" s="465"/>
      <c r="EE9" s="465"/>
      <c r="EF9" s="465"/>
      <c r="EG9" s="465"/>
      <c r="EH9" s="465"/>
      <c r="EI9" s="465"/>
      <c r="EJ9" s="465"/>
      <c r="EK9" s="465"/>
      <c r="EL9" s="465"/>
      <c r="EM9" s="465"/>
      <c r="EN9" s="465"/>
      <c r="EO9" s="465"/>
      <c r="EP9" s="465"/>
      <c r="EQ9" s="465"/>
      <c r="ER9" s="465"/>
      <c r="ES9" s="465"/>
      <c r="ET9" s="465"/>
      <c r="EU9" s="465"/>
      <c r="EV9" s="465"/>
      <c r="EW9" s="465"/>
      <c r="EX9" s="465"/>
      <c r="EY9" s="465"/>
      <c r="EZ9" s="465"/>
      <c r="FA9" s="465"/>
      <c r="FB9" s="465"/>
      <c r="FC9" s="465"/>
      <c r="FD9" s="465"/>
      <c r="FE9" s="465"/>
      <c r="FF9" s="465"/>
      <c r="FG9" s="465"/>
      <c r="FH9" s="465"/>
      <c r="FI9" s="465"/>
      <c r="FJ9" s="465"/>
      <c r="FK9" s="465"/>
      <c r="FL9" s="465"/>
      <c r="FM9" s="465"/>
      <c r="FN9" s="465"/>
      <c r="FO9" s="465"/>
      <c r="FP9" s="465"/>
      <c r="FQ9" s="465"/>
      <c r="FR9" s="465"/>
      <c r="FS9" s="465"/>
      <c r="FT9" s="465"/>
      <c r="FU9" s="465"/>
      <c r="FV9" s="465"/>
      <c r="FW9" s="465"/>
      <c r="FX9" s="465"/>
      <c r="FY9" s="465"/>
      <c r="FZ9" s="465"/>
      <c r="GA9" s="465"/>
      <c r="GB9" s="465"/>
      <c r="GC9" s="465"/>
      <c r="GD9" s="465"/>
      <c r="GE9" s="465"/>
      <c r="GF9" s="465"/>
      <c r="GG9" s="465"/>
      <c r="GH9" s="465"/>
      <c r="GI9" s="465"/>
      <c r="GJ9" s="465"/>
      <c r="GK9" s="465"/>
      <c r="GL9" s="465"/>
      <c r="GM9" s="465"/>
      <c r="GN9" s="465"/>
      <c r="GO9" s="465"/>
      <c r="GP9" s="465"/>
      <c r="GQ9" s="465"/>
      <c r="GR9" s="465"/>
      <c r="GS9" s="465"/>
      <c r="GT9" s="465"/>
      <c r="GU9" s="465"/>
      <c r="GV9" s="465"/>
      <c r="GW9" s="465"/>
      <c r="GX9" s="465"/>
      <c r="GY9" s="465"/>
      <c r="GZ9" s="465"/>
      <c r="HA9" s="465"/>
      <c r="HB9" s="465"/>
      <c r="HC9" s="465"/>
      <c r="HD9" s="465"/>
      <c r="HE9" s="465"/>
      <c r="HF9" s="465"/>
      <c r="HG9" s="465"/>
      <c r="HH9" s="465"/>
      <c r="HI9" s="465"/>
      <c r="HJ9" s="465"/>
      <c r="HK9" s="465"/>
      <c r="HL9" s="465"/>
      <c r="HM9" s="465"/>
      <c r="HN9" s="465"/>
      <c r="HO9" s="465"/>
      <c r="HP9" s="465"/>
      <c r="HQ9" s="465"/>
      <c r="HR9" s="465"/>
      <c r="HS9" s="465"/>
      <c r="HT9" s="465"/>
      <c r="HU9" s="465"/>
      <c r="HV9" s="465"/>
      <c r="HW9" s="465"/>
      <c r="HX9" s="465"/>
      <c r="HY9" s="465"/>
      <c r="HZ9" s="465"/>
      <c r="IA9" s="465"/>
      <c r="IB9" s="465"/>
      <c r="IC9" s="465"/>
      <c r="ID9" s="465"/>
      <c r="IE9" s="465"/>
      <c r="IF9" s="465"/>
      <c r="IG9" s="465"/>
      <c r="IH9" s="465"/>
      <c r="II9" s="465"/>
      <c r="IJ9" s="465"/>
      <c r="IK9" s="465"/>
      <c r="IL9" s="465"/>
      <c r="IM9" s="465"/>
      <c r="IN9" s="465"/>
      <c r="IO9" s="465"/>
      <c r="IP9" s="465"/>
      <c r="IQ9" s="465"/>
      <c r="IR9" s="465"/>
    </row>
    <row r="10" s="463" customFormat="1" ht="24" customHeight="1" spans="1:252">
      <c r="A10" s="476" t="s">
        <v>1107</v>
      </c>
      <c r="B10" s="477">
        <f>SUM(B11:B20)</f>
        <v>1520</v>
      </c>
      <c r="C10" s="477">
        <f>SUM(C11:C20)</f>
        <v>1520</v>
      </c>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5"/>
      <c r="AY10" s="465"/>
      <c r="AZ10" s="465"/>
      <c r="BA10" s="465"/>
      <c r="BB10" s="465"/>
      <c r="BC10" s="465"/>
      <c r="BD10" s="465"/>
      <c r="BE10" s="465"/>
      <c r="BF10" s="465"/>
      <c r="BG10" s="465"/>
      <c r="BH10" s="465"/>
      <c r="BI10" s="465"/>
      <c r="BJ10" s="465"/>
      <c r="BK10" s="465"/>
      <c r="BL10" s="465"/>
      <c r="BM10" s="465"/>
      <c r="BN10" s="465"/>
      <c r="BO10" s="465"/>
      <c r="BP10" s="465"/>
      <c r="BQ10" s="465"/>
      <c r="BR10" s="465"/>
      <c r="BS10" s="465"/>
      <c r="BT10" s="465"/>
      <c r="BU10" s="465"/>
      <c r="BV10" s="465"/>
      <c r="BW10" s="465"/>
      <c r="BX10" s="465"/>
      <c r="BY10" s="465"/>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5"/>
      <c r="DF10" s="465"/>
      <c r="DG10" s="465"/>
      <c r="DH10" s="465"/>
      <c r="DI10" s="465"/>
      <c r="DJ10" s="465"/>
      <c r="DK10" s="465"/>
      <c r="DL10" s="465"/>
      <c r="DM10" s="465"/>
      <c r="DN10" s="465"/>
      <c r="DO10" s="465"/>
      <c r="DP10" s="465"/>
      <c r="DQ10" s="465"/>
      <c r="DR10" s="465"/>
      <c r="DS10" s="465"/>
      <c r="DT10" s="465"/>
      <c r="DU10" s="465"/>
      <c r="DV10" s="465"/>
      <c r="DW10" s="465"/>
      <c r="DX10" s="465"/>
      <c r="DY10" s="465"/>
      <c r="DZ10" s="465"/>
      <c r="EA10" s="465"/>
      <c r="EB10" s="465"/>
      <c r="EC10" s="465"/>
      <c r="ED10" s="465"/>
      <c r="EE10" s="465"/>
      <c r="EF10" s="465"/>
      <c r="EG10" s="465"/>
      <c r="EH10" s="465"/>
      <c r="EI10" s="465"/>
      <c r="EJ10" s="465"/>
      <c r="EK10" s="465"/>
      <c r="EL10" s="465"/>
      <c r="EM10" s="465"/>
      <c r="EN10" s="465"/>
      <c r="EO10" s="465"/>
      <c r="EP10" s="465"/>
      <c r="EQ10" s="465"/>
      <c r="ER10" s="465"/>
      <c r="ES10" s="465"/>
      <c r="ET10" s="465"/>
      <c r="EU10" s="465"/>
      <c r="EV10" s="465"/>
      <c r="EW10" s="465"/>
      <c r="EX10" s="465"/>
      <c r="EY10" s="465"/>
      <c r="EZ10" s="465"/>
      <c r="FA10" s="465"/>
      <c r="FB10" s="465"/>
      <c r="FC10" s="465"/>
      <c r="FD10" s="465"/>
      <c r="FE10" s="465"/>
      <c r="FF10" s="465"/>
      <c r="FG10" s="465"/>
      <c r="FH10" s="465"/>
      <c r="FI10" s="465"/>
      <c r="FJ10" s="465"/>
      <c r="FK10" s="465"/>
      <c r="FL10" s="465"/>
      <c r="FM10" s="465"/>
      <c r="FN10" s="465"/>
      <c r="FO10" s="465"/>
      <c r="FP10" s="465"/>
      <c r="FQ10" s="465"/>
      <c r="FR10" s="465"/>
      <c r="FS10" s="465"/>
      <c r="FT10" s="465"/>
      <c r="FU10" s="465"/>
      <c r="FV10" s="465"/>
      <c r="FW10" s="465"/>
      <c r="FX10" s="465"/>
      <c r="FY10" s="465"/>
      <c r="FZ10" s="465"/>
      <c r="GA10" s="465"/>
      <c r="GB10" s="465"/>
      <c r="GC10" s="465"/>
      <c r="GD10" s="465"/>
      <c r="GE10" s="465"/>
      <c r="GF10" s="465"/>
      <c r="GG10" s="465"/>
      <c r="GH10" s="465"/>
      <c r="GI10" s="465"/>
      <c r="GJ10" s="465"/>
      <c r="GK10" s="465"/>
      <c r="GL10" s="465"/>
      <c r="GM10" s="465"/>
      <c r="GN10" s="465"/>
      <c r="GO10" s="465"/>
      <c r="GP10" s="465"/>
      <c r="GQ10" s="465"/>
      <c r="GR10" s="465"/>
      <c r="GS10" s="465"/>
      <c r="GT10" s="465"/>
      <c r="GU10" s="465"/>
      <c r="GV10" s="465"/>
      <c r="GW10" s="465"/>
      <c r="GX10" s="465"/>
      <c r="GY10" s="465"/>
      <c r="GZ10" s="465"/>
      <c r="HA10" s="465"/>
      <c r="HB10" s="465"/>
      <c r="HC10" s="465"/>
      <c r="HD10" s="465"/>
      <c r="HE10" s="465"/>
      <c r="HF10" s="465"/>
      <c r="HG10" s="465"/>
      <c r="HH10" s="465"/>
      <c r="HI10" s="465"/>
      <c r="HJ10" s="465"/>
      <c r="HK10" s="465"/>
      <c r="HL10" s="465"/>
      <c r="HM10" s="465"/>
      <c r="HN10" s="465"/>
      <c r="HO10" s="465"/>
      <c r="HP10" s="465"/>
      <c r="HQ10" s="465"/>
      <c r="HR10" s="465"/>
      <c r="HS10" s="465"/>
      <c r="HT10" s="465"/>
      <c r="HU10" s="465"/>
      <c r="HV10" s="465"/>
      <c r="HW10" s="465"/>
      <c r="HX10" s="465"/>
      <c r="HY10" s="465"/>
      <c r="HZ10" s="465"/>
      <c r="IA10" s="465"/>
      <c r="IB10" s="465"/>
      <c r="IC10" s="465"/>
      <c r="ID10" s="465"/>
      <c r="IE10" s="465"/>
      <c r="IF10" s="465"/>
      <c r="IG10" s="465"/>
      <c r="IH10" s="465"/>
      <c r="II10" s="465"/>
      <c r="IJ10" s="465"/>
      <c r="IK10" s="465"/>
      <c r="IL10" s="465"/>
      <c r="IM10" s="465"/>
      <c r="IN10" s="465"/>
      <c r="IO10" s="465"/>
      <c r="IP10" s="465"/>
      <c r="IQ10" s="465"/>
      <c r="IR10" s="465"/>
    </row>
    <row r="11" s="464" customFormat="1" ht="24" customHeight="1" spans="1:252">
      <c r="A11" s="478" t="s">
        <v>1108</v>
      </c>
      <c r="B11" s="479">
        <v>785</v>
      </c>
      <c r="C11" s="479">
        <v>785</v>
      </c>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5"/>
      <c r="AY11" s="465"/>
      <c r="AZ11" s="465"/>
      <c r="BA11" s="465"/>
      <c r="BB11" s="465"/>
      <c r="BC11" s="465"/>
      <c r="BD11" s="465"/>
      <c r="BE11" s="465"/>
      <c r="BF11" s="465"/>
      <c r="BG11" s="465"/>
      <c r="BH11" s="465"/>
      <c r="BI11" s="465"/>
      <c r="BJ11" s="465"/>
      <c r="BK11" s="465"/>
      <c r="BL11" s="465"/>
      <c r="BM11" s="465"/>
      <c r="BN11" s="465"/>
      <c r="BO11" s="465"/>
      <c r="BP11" s="465"/>
      <c r="BQ11" s="465"/>
      <c r="BR11" s="465"/>
      <c r="BS11" s="465"/>
      <c r="BT11" s="465"/>
      <c r="BU11" s="465"/>
      <c r="BV11" s="465"/>
      <c r="BW11" s="465"/>
      <c r="BX11" s="465"/>
      <c r="BY11" s="465"/>
      <c r="BZ11" s="465"/>
      <c r="CA11" s="465"/>
      <c r="CB11" s="465"/>
      <c r="CC11" s="465"/>
      <c r="CD11" s="465"/>
      <c r="CE11" s="465"/>
      <c r="CF11" s="465"/>
      <c r="CG11" s="465"/>
      <c r="CH11" s="465"/>
      <c r="CI11" s="465"/>
      <c r="CJ11" s="465"/>
      <c r="CK11" s="465"/>
      <c r="CL11" s="465"/>
      <c r="CM11" s="465"/>
      <c r="CN11" s="465"/>
      <c r="CO11" s="465"/>
      <c r="CP11" s="465"/>
      <c r="CQ11" s="465"/>
      <c r="CR11" s="465"/>
      <c r="CS11" s="465"/>
      <c r="CT11" s="465"/>
      <c r="CU11" s="465"/>
      <c r="CV11" s="465"/>
      <c r="CW11" s="465"/>
      <c r="CX11" s="465"/>
      <c r="CY11" s="465"/>
      <c r="CZ11" s="465"/>
      <c r="DA11" s="465"/>
      <c r="DB11" s="465"/>
      <c r="DC11" s="465"/>
      <c r="DD11" s="465"/>
      <c r="DE11" s="465"/>
      <c r="DF11" s="465"/>
      <c r="DG11" s="465"/>
      <c r="DH11" s="465"/>
      <c r="DI11" s="465"/>
      <c r="DJ11" s="465"/>
      <c r="DK11" s="465"/>
      <c r="DL11" s="465"/>
      <c r="DM11" s="465"/>
      <c r="DN11" s="465"/>
      <c r="DO11" s="465"/>
      <c r="DP11" s="465"/>
      <c r="DQ11" s="465"/>
      <c r="DR11" s="465"/>
      <c r="DS11" s="465"/>
      <c r="DT11" s="465"/>
      <c r="DU11" s="465"/>
      <c r="DV11" s="465"/>
      <c r="DW11" s="465"/>
      <c r="DX11" s="465"/>
      <c r="DY11" s="465"/>
      <c r="DZ11" s="465"/>
      <c r="EA11" s="465"/>
      <c r="EB11" s="465"/>
      <c r="EC11" s="465"/>
      <c r="ED11" s="465"/>
      <c r="EE11" s="465"/>
      <c r="EF11" s="465"/>
      <c r="EG11" s="465"/>
      <c r="EH11" s="465"/>
      <c r="EI11" s="465"/>
      <c r="EJ11" s="465"/>
      <c r="EK11" s="465"/>
      <c r="EL11" s="465"/>
      <c r="EM11" s="465"/>
      <c r="EN11" s="465"/>
      <c r="EO11" s="465"/>
      <c r="EP11" s="465"/>
      <c r="EQ11" s="465"/>
      <c r="ER11" s="465"/>
      <c r="ES11" s="465"/>
      <c r="ET11" s="465"/>
      <c r="EU11" s="465"/>
      <c r="EV11" s="465"/>
      <c r="EW11" s="465"/>
      <c r="EX11" s="465"/>
      <c r="EY11" s="465"/>
      <c r="EZ11" s="465"/>
      <c r="FA11" s="465"/>
      <c r="FB11" s="465"/>
      <c r="FC11" s="465"/>
      <c r="FD11" s="465"/>
      <c r="FE11" s="465"/>
      <c r="FF11" s="465"/>
      <c r="FG11" s="465"/>
      <c r="FH11" s="465"/>
      <c r="FI11" s="465"/>
      <c r="FJ11" s="465"/>
      <c r="FK11" s="465"/>
      <c r="FL11" s="465"/>
      <c r="FM11" s="465"/>
      <c r="FN11" s="465"/>
      <c r="FO11" s="465"/>
      <c r="FP11" s="465"/>
      <c r="FQ11" s="465"/>
      <c r="FR11" s="465"/>
      <c r="FS11" s="465"/>
      <c r="FT11" s="465"/>
      <c r="FU11" s="465"/>
      <c r="FV11" s="465"/>
      <c r="FW11" s="465"/>
      <c r="FX11" s="465"/>
      <c r="FY11" s="465"/>
      <c r="FZ11" s="465"/>
      <c r="GA11" s="465"/>
      <c r="GB11" s="465"/>
      <c r="GC11" s="465"/>
      <c r="GD11" s="465"/>
      <c r="GE11" s="465"/>
      <c r="GF11" s="465"/>
      <c r="GG11" s="465"/>
      <c r="GH11" s="465"/>
      <c r="GI11" s="465"/>
      <c r="GJ11" s="465"/>
      <c r="GK11" s="465"/>
      <c r="GL11" s="465"/>
      <c r="GM11" s="465"/>
      <c r="GN11" s="465"/>
      <c r="GO11" s="465"/>
      <c r="GP11" s="465"/>
      <c r="GQ11" s="465"/>
      <c r="GR11" s="465"/>
      <c r="GS11" s="465"/>
      <c r="GT11" s="465"/>
      <c r="GU11" s="465"/>
      <c r="GV11" s="465"/>
      <c r="GW11" s="465"/>
      <c r="GX11" s="465"/>
      <c r="GY11" s="465"/>
      <c r="GZ11" s="465"/>
      <c r="HA11" s="465"/>
      <c r="HB11" s="465"/>
      <c r="HC11" s="465"/>
      <c r="HD11" s="465"/>
      <c r="HE11" s="465"/>
      <c r="HF11" s="465"/>
      <c r="HG11" s="465"/>
      <c r="HH11" s="465"/>
      <c r="HI11" s="465"/>
      <c r="HJ11" s="465"/>
      <c r="HK11" s="465"/>
      <c r="HL11" s="465"/>
      <c r="HM11" s="465"/>
      <c r="HN11" s="465"/>
      <c r="HO11" s="465"/>
      <c r="HP11" s="465"/>
      <c r="HQ11" s="465"/>
      <c r="HR11" s="465"/>
      <c r="HS11" s="465"/>
      <c r="HT11" s="465"/>
      <c r="HU11" s="465"/>
      <c r="HV11" s="465"/>
      <c r="HW11" s="465"/>
      <c r="HX11" s="465"/>
      <c r="HY11" s="465"/>
      <c r="HZ11" s="465"/>
      <c r="IA11" s="465"/>
      <c r="IB11" s="465"/>
      <c r="IC11" s="465"/>
      <c r="ID11" s="465"/>
      <c r="IE11" s="465"/>
      <c r="IF11" s="465"/>
      <c r="IG11" s="465"/>
      <c r="IH11" s="465"/>
      <c r="II11" s="465"/>
      <c r="IJ11" s="465"/>
      <c r="IK11" s="465"/>
      <c r="IL11" s="465"/>
      <c r="IM11" s="465"/>
      <c r="IN11" s="465"/>
      <c r="IO11" s="465"/>
      <c r="IP11" s="465"/>
      <c r="IQ11" s="465"/>
      <c r="IR11" s="465"/>
    </row>
    <row r="12" s="464" customFormat="1" ht="24" customHeight="1" spans="1:252">
      <c r="A12" s="478" t="s">
        <v>1109</v>
      </c>
      <c r="B12" s="479">
        <v>1</v>
      </c>
      <c r="C12" s="479">
        <v>1</v>
      </c>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5"/>
      <c r="AY12" s="465"/>
      <c r="AZ12" s="465"/>
      <c r="BA12" s="465"/>
      <c r="BB12" s="465"/>
      <c r="BC12" s="465"/>
      <c r="BD12" s="465"/>
      <c r="BE12" s="465"/>
      <c r="BF12" s="465"/>
      <c r="BG12" s="465"/>
      <c r="BH12" s="465"/>
      <c r="BI12" s="465"/>
      <c r="BJ12" s="465"/>
      <c r="BK12" s="465"/>
      <c r="BL12" s="465"/>
      <c r="BM12" s="465"/>
      <c r="BN12" s="465"/>
      <c r="BO12" s="465"/>
      <c r="BP12" s="465"/>
      <c r="BQ12" s="465"/>
      <c r="BR12" s="465"/>
      <c r="BS12" s="465"/>
      <c r="BT12" s="465"/>
      <c r="BU12" s="465"/>
      <c r="BV12" s="465"/>
      <c r="BW12" s="465"/>
      <c r="BX12" s="465"/>
      <c r="BY12" s="465"/>
      <c r="BZ12" s="465"/>
      <c r="CA12" s="465"/>
      <c r="CB12" s="465"/>
      <c r="CC12" s="465"/>
      <c r="CD12" s="465"/>
      <c r="CE12" s="465"/>
      <c r="CF12" s="465"/>
      <c r="CG12" s="465"/>
      <c r="CH12" s="465"/>
      <c r="CI12" s="465"/>
      <c r="CJ12" s="465"/>
      <c r="CK12" s="465"/>
      <c r="CL12" s="465"/>
      <c r="CM12" s="465"/>
      <c r="CN12" s="465"/>
      <c r="CO12" s="465"/>
      <c r="CP12" s="465"/>
      <c r="CQ12" s="465"/>
      <c r="CR12" s="465"/>
      <c r="CS12" s="465"/>
      <c r="CT12" s="465"/>
      <c r="CU12" s="465"/>
      <c r="CV12" s="465"/>
      <c r="CW12" s="465"/>
      <c r="CX12" s="465"/>
      <c r="CY12" s="465"/>
      <c r="CZ12" s="465"/>
      <c r="DA12" s="465"/>
      <c r="DB12" s="465"/>
      <c r="DC12" s="465"/>
      <c r="DD12" s="465"/>
      <c r="DE12" s="465"/>
      <c r="DF12" s="465"/>
      <c r="DG12" s="465"/>
      <c r="DH12" s="465"/>
      <c r="DI12" s="465"/>
      <c r="DJ12" s="465"/>
      <c r="DK12" s="465"/>
      <c r="DL12" s="465"/>
      <c r="DM12" s="465"/>
      <c r="DN12" s="465"/>
      <c r="DO12" s="465"/>
      <c r="DP12" s="465"/>
      <c r="DQ12" s="465"/>
      <c r="DR12" s="465"/>
      <c r="DS12" s="465"/>
      <c r="DT12" s="465"/>
      <c r="DU12" s="465"/>
      <c r="DV12" s="465"/>
      <c r="DW12" s="465"/>
      <c r="DX12" s="465"/>
      <c r="DY12" s="465"/>
      <c r="DZ12" s="465"/>
      <c r="EA12" s="465"/>
      <c r="EB12" s="465"/>
      <c r="EC12" s="465"/>
      <c r="ED12" s="465"/>
      <c r="EE12" s="465"/>
      <c r="EF12" s="465"/>
      <c r="EG12" s="465"/>
      <c r="EH12" s="465"/>
      <c r="EI12" s="465"/>
      <c r="EJ12" s="465"/>
      <c r="EK12" s="465"/>
      <c r="EL12" s="465"/>
      <c r="EM12" s="465"/>
      <c r="EN12" s="465"/>
      <c r="EO12" s="465"/>
      <c r="EP12" s="465"/>
      <c r="EQ12" s="465"/>
      <c r="ER12" s="465"/>
      <c r="ES12" s="465"/>
      <c r="ET12" s="465"/>
      <c r="EU12" s="465"/>
      <c r="EV12" s="465"/>
      <c r="EW12" s="465"/>
      <c r="EX12" s="465"/>
      <c r="EY12" s="465"/>
      <c r="EZ12" s="465"/>
      <c r="FA12" s="465"/>
      <c r="FB12" s="465"/>
      <c r="FC12" s="465"/>
      <c r="FD12" s="465"/>
      <c r="FE12" s="465"/>
      <c r="FF12" s="465"/>
      <c r="FG12" s="465"/>
      <c r="FH12" s="465"/>
      <c r="FI12" s="465"/>
      <c r="FJ12" s="465"/>
      <c r="FK12" s="465"/>
      <c r="FL12" s="465"/>
      <c r="FM12" s="465"/>
      <c r="FN12" s="465"/>
      <c r="FO12" s="465"/>
      <c r="FP12" s="465"/>
      <c r="FQ12" s="465"/>
      <c r="FR12" s="465"/>
      <c r="FS12" s="465"/>
      <c r="FT12" s="465"/>
      <c r="FU12" s="465"/>
      <c r="FV12" s="465"/>
      <c r="FW12" s="465"/>
      <c r="FX12" s="465"/>
      <c r="FY12" s="465"/>
      <c r="FZ12" s="465"/>
      <c r="GA12" s="465"/>
      <c r="GB12" s="465"/>
      <c r="GC12" s="465"/>
      <c r="GD12" s="465"/>
      <c r="GE12" s="465"/>
      <c r="GF12" s="465"/>
      <c r="GG12" s="465"/>
      <c r="GH12" s="465"/>
      <c r="GI12" s="465"/>
      <c r="GJ12" s="465"/>
      <c r="GK12" s="465"/>
      <c r="GL12" s="465"/>
      <c r="GM12" s="465"/>
      <c r="GN12" s="465"/>
      <c r="GO12" s="465"/>
      <c r="GP12" s="465"/>
      <c r="GQ12" s="465"/>
      <c r="GR12" s="465"/>
      <c r="GS12" s="465"/>
      <c r="GT12" s="465"/>
      <c r="GU12" s="465"/>
      <c r="GV12" s="465"/>
      <c r="GW12" s="465"/>
      <c r="GX12" s="465"/>
      <c r="GY12" s="465"/>
      <c r="GZ12" s="465"/>
      <c r="HA12" s="465"/>
      <c r="HB12" s="465"/>
      <c r="HC12" s="465"/>
      <c r="HD12" s="465"/>
      <c r="HE12" s="465"/>
      <c r="HF12" s="465"/>
      <c r="HG12" s="465"/>
      <c r="HH12" s="465"/>
      <c r="HI12" s="465"/>
      <c r="HJ12" s="465"/>
      <c r="HK12" s="465"/>
      <c r="HL12" s="465"/>
      <c r="HM12" s="465"/>
      <c r="HN12" s="465"/>
      <c r="HO12" s="465"/>
      <c r="HP12" s="465"/>
      <c r="HQ12" s="465"/>
      <c r="HR12" s="465"/>
      <c r="HS12" s="465"/>
      <c r="HT12" s="465"/>
      <c r="HU12" s="465"/>
      <c r="HV12" s="465"/>
      <c r="HW12" s="465"/>
      <c r="HX12" s="465"/>
      <c r="HY12" s="465"/>
      <c r="HZ12" s="465"/>
      <c r="IA12" s="465"/>
      <c r="IB12" s="465"/>
      <c r="IC12" s="465"/>
      <c r="ID12" s="465"/>
      <c r="IE12" s="465"/>
      <c r="IF12" s="465"/>
      <c r="IG12" s="465"/>
      <c r="IH12" s="465"/>
      <c r="II12" s="465"/>
      <c r="IJ12" s="465"/>
      <c r="IK12" s="465"/>
      <c r="IL12" s="465"/>
      <c r="IM12" s="465"/>
      <c r="IN12" s="465"/>
      <c r="IO12" s="465"/>
      <c r="IP12" s="465"/>
      <c r="IQ12" s="465"/>
      <c r="IR12" s="465"/>
    </row>
    <row r="13" s="462" customFormat="1" ht="24" customHeight="1" spans="1:252">
      <c r="A13" s="478" t="s">
        <v>1110</v>
      </c>
      <c r="B13" s="479">
        <v>22</v>
      </c>
      <c r="C13" s="479">
        <v>22</v>
      </c>
      <c r="D13" s="465"/>
      <c r="E13" s="465"/>
      <c r="F13" s="465"/>
      <c r="G13" s="465"/>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5"/>
      <c r="AG13" s="465"/>
      <c r="AH13" s="465"/>
      <c r="AI13" s="465"/>
      <c r="AJ13" s="465"/>
      <c r="AK13" s="465"/>
      <c r="AL13" s="465"/>
      <c r="AM13" s="465"/>
      <c r="AN13" s="465"/>
      <c r="AO13" s="465"/>
      <c r="AP13" s="465"/>
      <c r="AQ13" s="465"/>
      <c r="AR13" s="465"/>
      <c r="AS13" s="465"/>
      <c r="AT13" s="465"/>
      <c r="AU13" s="465"/>
      <c r="AV13" s="465"/>
      <c r="AW13" s="465"/>
      <c r="AX13" s="465"/>
      <c r="AY13" s="465"/>
      <c r="AZ13" s="465"/>
      <c r="BA13" s="465"/>
      <c r="BB13" s="465"/>
      <c r="BC13" s="465"/>
      <c r="BD13" s="465"/>
      <c r="BE13" s="465"/>
      <c r="BF13" s="465"/>
      <c r="BG13" s="465"/>
      <c r="BH13" s="465"/>
      <c r="BI13" s="465"/>
      <c r="BJ13" s="465"/>
      <c r="BK13" s="465"/>
      <c r="BL13" s="465"/>
      <c r="BM13" s="465"/>
      <c r="BN13" s="465"/>
      <c r="BO13" s="465"/>
      <c r="BP13" s="465"/>
      <c r="BQ13" s="465"/>
      <c r="BR13" s="465"/>
      <c r="BS13" s="465"/>
      <c r="BT13" s="465"/>
      <c r="BU13" s="465"/>
      <c r="BV13" s="465"/>
      <c r="BW13" s="465"/>
      <c r="BX13" s="465"/>
      <c r="BY13" s="465"/>
      <c r="BZ13" s="465"/>
      <c r="CA13" s="465"/>
      <c r="CB13" s="465"/>
      <c r="CC13" s="465"/>
      <c r="CD13" s="465"/>
      <c r="CE13" s="465"/>
      <c r="CF13" s="465"/>
      <c r="CG13" s="465"/>
      <c r="CH13" s="465"/>
      <c r="CI13" s="465"/>
      <c r="CJ13" s="465"/>
      <c r="CK13" s="465"/>
      <c r="CL13" s="465"/>
      <c r="CM13" s="465"/>
      <c r="CN13" s="465"/>
      <c r="CO13" s="465"/>
      <c r="CP13" s="465"/>
      <c r="CQ13" s="465"/>
      <c r="CR13" s="465"/>
      <c r="CS13" s="465"/>
      <c r="CT13" s="465"/>
      <c r="CU13" s="465"/>
      <c r="CV13" s="465"/>
      <c r="CW13" s="465"/>
      <c r="CX13" s="465"/>
      <c r="CY13" s="465"/>
      <c r="CZ13" s="465"/>
      <c r="DA13" s="465"/>
      <c r="DB13" s="465"/>
      <c r="DC13" s="465"/>
      <c r="DD13" s="465"/>
      <c r="DE13" s="465"/>
      <c r="DF13" s="465"/>
      <c r="DG13" s="465"/>
      <c r="DH13" s="465"/>
      <c r="DI13" s="465"/>
      <c r="DJ13" s="465"/>
      <c r="DK13" s="465"/>
      <c r="DL13" s="465"/>
      <c r="DM13" s="465"/>
      <c r="DN13" s="465"/>
      <c r="DO13" s="465"/>
      <c r="DP13" s="465"/>
      <c r="DQ13" s="465"/>
      <c r="DR13" s="465"/>
      <c r="DS13" s="465"/>
      <c r="DT13" s="465"/>
      <c r="DU13" s="465"/>
      <c r="DV13" s="465"/>
      <c r="DW13" s="465"/>
      <c r="DX13" s="465"/>
      <c r="DY13" s="465"/>
      <c r="DZ13" s="465"/>
      <c r="EA13" s="465"/>
      <c r="EB13" s="465"/>
      <c r="EC13" s="465"/>
      <c r="ED13" s="465"/>
      <c r="EE13" s="465"/>
      <c r="EF13" s="465"/>
      <c r="EG13" s="465"/>
      <c r="EH13" s="465"/>
      <c r="EI13" s="465"/>
      <c r="EJ13" s="465"/>
      <c r="EK13" s="465"/>
      <c r="EL13" s="465"/>
      <c r="EM13" s="465"/>
      <c r="EN13" s="465"/>
      <c r="EO13" s="465"/>
      <c r="EP13" s="465"/>
      <c r="EQ13" s="465"/>
      <c r="ER13" s="465"/>
      <c r="ES13" s="465"/>
      <c r="ET13" s="465"/>
      <c r="EU13" s="465"/>
      <c r="EV13" s="465"/>
      <c r="EW13" s="465"/>
      <c r="EX13" s="465"/>
      <c r="EY13" s="465"/>
      <c r="EZ13" s="465"/>
      <c r="FA13" s="465"/>
      <c r="FB13" s="465"/>
      <c r="FC13" s="465"/>
      <c r="FD13" s="465"/>
      <c r="FE13" s="465"/>
      <c r="FF13" s="465"/>
      <c r="FG13" s="465"/>
      <c r="FH13" s="465"/>
      <c r="FI13" s="465"/>
      <c r="FJ13" s="465"/>
      <c r="FK13" s="465"/>
      <c r="FL13" s="465"/>
      <c r="FM13" s="465"/>
      <c r="FN13" s="465"/>
      <c r="FO13" s="465"/>
      <c r="FP13" s="465"/>
      <c r="FQ13" s="465"/>
      <c r="FR13" s="465"/>
      <c r="FS13" s="465"/>
      <c r="FT13" s="465"/>
      <c r="FU13" s="465"/>
      <c r="FV13" s="465"/>
      <c r="FW13" s="465"/>
      <c r="FX13" s="465"/>
      <c r="FY13" s="465"/>
      <c r="FZ13" s="465"/>
      <c r="GA13" s="465"/>
      <c r="GB13" s="465"/>
      <c r="GC13" s="465"/>
      <c r="GD13" s="465"/>
      <c r="GE13" s="465"/>
      <c r="GF13" s="465"/>
      <c r="GG13" s="465"/>
      <c r="GH13" s="465"/>
      <c r="GI13" s="465"/>
      <c r="GJ13" s="465"/>
      <c r="GK13" s="465"/>
      <c r="GL13" s="465"/>
      <c r="GM13" s="465"/>
      <c r="GN13" s="465"/>
      <c r="GO13" s="465"/>
      <c r="GP13" s="465"/>
      <c r="GQ13" s="465"/>
      <c r="GR13" s="465"/>
      <c r="GS13" s="465"/>
      <c r="GT13" s="465"/>
      <c r="GU13" s="465"/>
      <c r="GV13" s="465"/>
      <c r="GW13" s="465"/>
      <c r="GX13" s="465"/>
      <c r="GY13" s="465"/>
      <c r="GZ13" s="465"/>
      <c r="HA13" s="465"/>
      <c r="HB13" s="465"/>
      <c r="HC13" s="465"/>
      <c r="HD13" s="465"/>
      <c r="HE13" s="465"/>
      <c r="HF13" s="465"/>
      <c r="HG13" s="465"/>
      <c r="HH13" s="465"/>
      <c r="HI13" s="465"/>
      <c r="HJ13" s="465"/>
      <c r="HK13" s="465"/>
      <c r="HL13" s="465"/>
      <c r="HM13" s="465"/>
      <c r="HN13" s="465"/>
      <c r="HO13" s="465"/>
      <c r="HP13" s="465"/>
      <c r="HQ13" s="465"/>
      <c r="HR13" s="465"/>
      <c r="HS13" s="465"/>
      <c r="HT13" s="465"/>
      <c r="HU13" s="465"/>
      <c r="HV13" s="465"/>
      <c r="HW13" s="465"/>
      <c r="HX13" s="465"/>
      <c r="HY13" s="465"/>
      <c r="HZ13" s="465"/>
      <c r="IA13" s="465"/>
      <c r="IB13" s="465"/>
      <c r="IC13" s="465"/>
      <c r="ID13" s="465"/>
      <c r="IE13" s="465"/>
      <c r="IF13" s="465"/>
      <c r="IG13" s="465"/>
      <c r="IH13" s="465"/>
      <c r="II13" s="465"/>
      <c r="IJ13" s="465"/>
      <c r="IK13" s="465"/>
      <c r="IL13" s="465"/>
      <c r="IM13" s="465"/>
      <c r="IN13" s="465"/>
      <c r="IO13" s="465"/>
      <c r="IP13" s="465"/>
      <c r="IQ13" s="465"/>
      <c r="IR13" s="465"/>
    </row>
    <row r="14" s="462" customFormat="1" ht="24" customHeight="1" spans="1:252">
      <c r="A14" s="478" t="s">
        <v>1111</v>
      </c>
      <c r="B14" s="479">
        <v>0</v>
      </c>
      <c r="C14" s="479">
        <v>0</v>
      </c>
      <c r="D14" s="465"/>
      <c r="E14" s="465"/>
      <c r="F14" s="465"/>
      <c r="G14" s="465"/>
      <c r="H14" s="465"/>
      <c r="I14" s="465"/>
      <c r="J14" s="465"/>
      <c r="K14" s="465"/>
      <c r="L14" s="465"/>
      <c r="M14" s="465"/>
      <c r="N14" s="465"/>
      <c r="O14" s="465"/>
      <c r="P14" s="465"/>
      <c r="Q14" s="465"/>
      <c r="R14" s="465"/>
      <c r="S14" s="465"/>
      <c r="T14" s="465"/>
      <c r="U14" s="465"/>
      <c r="V14" s="465"/>
      <c r="W14" s="465"/>
      <c r="X14" s="465"/>
      <c r="Y14" s="465"/>
      <c r="Z14" s="465"/>
      <c r="AA14" s="465"/>
      <c r="AB14" s="465"/>
      <c r="AC14" s="465"/>
      <c r="AD14" s="465"/>
      <c r="AE14" s="465"/>
      <c r="AF14" s="465"/>
      <c r="AG14" s="465"/>
      <c r="AH14" s="465"/>
      <c r="AI14" s="465"/>
      <c r="AJ14" s="465"/>
      <c r="AK14" s="465"/>
      <c r="AL14" s="465"/>
      <c r="AM14" s="465"/>
      <c r="AN14" s="465"/>
      <c r="AO14" s="465"/>
      <c r="AP14" s="465"/>
      <c r="AQ14" s="465"/>
      <c r="AR14" s="465"/>
      <c r="AS14" s="465"/>
      <c r="AT14" s="465"/>
      <c r="AU14" s="465"/>
      <c r="AV14" s="465"/>
      <c r="AW14" s="465"/>
      <c r="AX14" s="465"/>
      <c r="AY14" s="465"/>
      <c r="AZ14" s="465"/>
      <c r="BA14" s="465"/>
      <c r="BB14" s="465"/>
      <c r="BC14" s="465"/>
      <c r="BD14" s="465"/>
      <c r="BE14" s="465"/>
      <c r="BF14" s="465"/>
      <c r="BG14" s="465"/>
      <c r="BH14" s="465"/>
      <c r="BI14" s="465"/>
      <c r="BJ14" s="465"/>
      <c r="BK14" s="465"/>
      <c r="BL14" s="465"/>
      <c r="BM14" s="465"/>
      <c r="BN14" s="465"/>
      <c r="BO14" s="465"/>
      <c r="BP14" s="465"/>
      <c r="BQ14" s="465"/>
      <c r="BR14" s="465"/>
      <c r="BS14" s="465"/>
      <c r="BT14" s="465"/>
      <c r="BU14" s="465"/>
      <c r="BV14" s="465"/>
      <c r="BW14" s="465"/>
      <c r="BX14" s="465"/>
      <c r="BY14" s="465"/>
      <c r="BZ14" s="465"/>
      <c r="CA14" s="465"/>
      <c r="CB14" s="465"/>
      <c r="CC14" s="465"/>
      <c r="CD14" s="465"/>
      <c r="CE14" s="465"/>
      <c r="CF14" s="465"/>
      <c r="CG14" s="465"/>
      <c r="CH14" s="465"/>
      <c r="CI14" s="465"/>
      <c r="CJ14" s="465"/>
      <c r="CK14" s="465"/>
      <c r="CL14" s="465"/>
      <c r="CM14" s="465"/>
      <c r="CN14" s="465"/>
      <c r="CO14" s="465"/>
      <c r="CP14" s="465"/>
      <c r="CQ14" s="465"/>
      <c r="CR14" s="465"/>
      <c r="CS14" s="465"/>
      <c r="CT14" s="465"/>
      <c r="CU14" s="465"/>
      <c r="CV14" s="465"/>
      <c r="CW14" s="465"/>
      <c r="CX14" s="465"/>
      <c r="CY14" s="465"/>
      <c r="CZ14" s="465"/>
      <c r="DA14" s="465"/>
      <c r="DB14" s="465"/>
      <c r="DC14" s="465"/>
      <c r="DD14" s="465"/>
      <c r="DE14" s="465"/>
      <c r="DF14" s="465"/>
      <c r="DG14" s="465"/>
      <c r="DH14" s="465"/>
      <c r="DI14" s="465"/>
      <c r="DJ14" s="465"/>
      <c r="DK14" s="465"/>
      <c r="DL14" s="465"/>
      <c r="DM14" s="465"/>
      <c r="DN14" s="465"/>
      <c r="DO14" s="465"/>
      <c r="DP14" s="465"/>
      <c r="DQ14" s="465"/>
      <c r="DR14" s="465"/>
      <c r="DS14" s="465"/>
      <c r="DT14" s="465"/>
      <c r="DU14" s="465"/>
      <c r="DV14" s="465"/>
      <c r="DW14" s="465"/>
      <c r="DX14" s="465"/>
      <c r="DY14" s="465"/>
      <c r="DZ14" s="465"/>
      <c r="EA14" s="465"/>
      <c r="EB14" s="465"/>
      <c r="EC14" s="465"/>
      <c r="ED14" s="465"/>
      <c r="EE14" s="465"/>
      <c r="EF14" s="465"/>
      <c r="EG14" s="465"/>
      <c r="EH14" s="465"/>
      <c r="EI14" s="465"/>
      <c r="EJ14" s="465"/>
      <c r="EK14" s="465"/>
      <c r="EL14" s="465"/>
      <c r="EM14" s="465"/>
      <c r="EN14" s="465"/>
      <c r="EO14" s="465"/>
      <c r="EP14" s="465"/>
      <c r="EQ14" s="465"/>
      <c r="ER14" s="465"/>
      <c r="ES14" s="465"/>
      <c r="ET14" s="465"/>
      <c r="EU14" s="465"/>
      <c r="EV14" s="465"/>
      <c r="EW14" s="465"/>
      <c r="EX14" s="465"/>
      <c r="EY14" s="465"/>
      <c r="EZ14" s="465"/>
      <c r="FA14" s="465"/>
      <c r="FB14" s="465"/>
      <c r="FC14" s="465"/>
      <c r="FD14" s="465"/>
      <c r="FE14" s="465"/>
      <c r="FF14" s="465"/>
      <c r="FG14" s="465"/>
      <c r="FH14" s="465"/>
      <c r="FI14" s="465"/>
      <c r="FJ14" s="465"/>
      <c r="FK14" s="465"/>
      <c r="FL14" s="465"/>
      <c r="FM14" s="465"/>
      <c r="FN14" s="465"/>
      <c r="FO14" s="465"/>
      <c r="FP14" s="465"/>
      <c r="FQ14" s="465"/>
      <c r="FR14" s="465"/>
      <c r="FS14" s="465"/>
      <c r="FT14" s="465"/>
      <c r="FU14" s="465"/>
      <c r="FV14" s="465"/>
      <c r="FW14" s="465"/>
      <c r="FX14" s="465"/>
      <c r="FY14" s="465"/>
      <c r="FZ14" s="465"/>
      <c r="GA14" s="465"/>
      <c r="GB14" s="465"/>
      <c r="GC14" s="465"/>
      <c r="GD14" s="465"/>
      <c r="GE14" s="465"/>
      <c r="GF14" s="465"/>
      <c r="GG14" s="465"/>
      <c r="GH14" s="465"/>
      <c r="GI14" s="465"/>
      <c r="GJ14" s="465"/>
      <c r="GK14" s="465"/>
      <c r="GL14" s="465"/>
      <c r="GM14" s="465"/>
      <c r="GN14" s="465"/>
      <c r="GO14" s="465"/>
      <c r="GP14" s="465"/>
      <c r="GQ14" s="465"/>
      <c r="GR14" s="465"/>
      <c r="GS14" s="465"/>
      <c r="GT14" s="465"/>
      <c r="GU14" s="465"/>
      <c r="GV14" s="465"/>
      <c r="GW14" s="465"/>
      <c r="GX14" s="465"/>
      <c r="GY14" s="465"/>
      <c r="GZ14" s="465"/>
      <c r="HA14" s="465"/>
      <c r="HB14" s="465"/>
      <c r="HC14" s="465"/>
      <c r="HD14" s="465"/>
      <c r="HE14" s="465"/>
      <c r="HF14" s="465"/>
      <c r="HG14" s="465"/>
      <c r="HH14" s="465"/>
      <c r="HI14" s="465"/>
      <c r="HJ14" s="465"/>
      <c r="HK14" s="465"/>
      <c r="HL14" s="465"/>
      <c r="HM14" s="465"/>
      <c r="HN14" s="465"/>
      <c r="HO14" s="465"/>
      <c r="HP14" s="465"/>
      <c r="HQ14" s="465"/>
      <c r="HR14" s="465"/>
      <c r="HS14" s="465"/>
      <c r="HT14" s="465"/>
      <c r="HU14" s="465"/>
      <c r="HV14" s="465"/>
      <c r="HW14" s="465"/>
      <c r="HX14" s="465"/>
      <c r="HY14" s="465"/>
      <c r="HZ14" s="465"/>
      <c r="IA14" s="465"/>
      <c r="IB14" s="465"/>
      <c r="IC14" s="465"/>
      <c r="ID14" s="465"/>
      <c r="IE14" s="465"/>
      <c r="IF14" s="465"/>
      <c r="IG14" s="465"/>
      <c r="IH14" s="465"/>
      <c r="II14" s="465"/>
      <c r="IJ14" s="465"/>
      <c r="IK14" s="465"/>
      <c r="IL14" s="465"/>
      <c r="IM14" s="465"/>
      <c r="IN14" s="465"/>
      <c r="IO14" s="465"/>
      <c r="IP14" s="465"/>
      <c r="IQ14" s="465"/>
      <c r="IR14" s="465"/>
    </row>
    <row r="15" s="462" customFormat="1" ht="24" customHeight="1" spans="1:252">
      <c r="A15" s="478" t="s">
        <v>1112</v>
      </c>
      <c r="B15" s="479">
        <v>52</v>
      </c>
      <c r="C15" s="479">
        <v>52</v>
      </c>
      <c r="D15" s="465"/>
      <c r="E15" s="465"/>
      <c r="F15" s="465"/>
      <c r="G15" s="465"/>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5"/>
      <c r="AY15" s="465"/>
      <c r="AZ15" s="465"/>
      <c r="BA15" s="465"/>
      <c r="BB15" s="465"/>
      <c r="BC15" s="465"/>
      <c r="BD15" s="465"/>
      <c r="BE15" s="465"/>
      <c r="BF15" s="465"/>
      <c r="BG15" s="465"/>
      <c r="BH15" s="465"/>
      <c r="BI15" s="465"/>
      <c r="BJ15" s="465"/>
      <c r="BK15" s="465"/>
      <c r="BL15" s="465"/>
      <c r="BM15" s="465"/>
      <c r="BN15" s="465"/>
      <c r="BO15" s="465"/>
      <c r="BP15" s="465"/>
      <c r="BQ15" s="465"/>
      <c r="BR15" s="465"/>
      <c r="BS15" s="465"/>
      <c r="BT15" s="465"/>
      <c r="BU15" s="465"/>
      <c r="BV15" s="465"/>
      <c r="BW15" s="465"/>
      <c r="BX15" s="465"/>
      <c r="BY15" s="465"/>
      <c r="BZ15" s="465"/>
      <c r="CA15" s="465"/>
      <c r="CB15" s="465"/>
      <c r="CC15" s="465"/>
      <c r="CD15" s="465"/>
      <c r="CE15" s="465"/>
      <c r="CF15" s="465"/>
      <c r="CG15" s="465"/>
      <c r="CH15" s="465"/>
      <c r="CI15" s="465"/>
      <c r="CJ15" s="465"/>
      <c r="CK15" s="465"/>
      <c r="CL15" s="465"/>
      <c r="CM15" s="465"/>
      <c r="CN15" s="465"/>
      <c r="CO15" s="465"/>
      <c r="CP15" s="465"/>
      <c r="CQ15" s="465"/>
      <c r="CR15" s="465"/>
      <c r="CS15" s="465"/>
      <c r="CT15" s="465"/>
      <c r="CU15" s="465"/>
      <c r="CV15" s="465"/>
      <c r="CW15" s="465"/>
      <c r="CX15" s="465"/>
      <c r="CY15" s="465"/>
      <c r="CZ15" s="465"/>
      <c r="DA15" s="465"/>
      <c r="DB15" s="465"/>
      <c r="DC15" s="465"/>
      <c r="DD15" s="465"/>
      <c r="DE15" s="465"/>
      <c r="DF15" s="465"/>
      <c r="DG15" s="465"/>
      <c r="DH15" s="465"/>
      <c r="DI15" s="465"/>
      <c r="DJ15" s="465"/>
      <c r="DK15" s="465"/>
      <c r="DL15" s="465"/>
      <c r="DM15" s="465"/>
      <c r="DN15" s="465"/>
      <c r="DO15" s="465"/>
      <c r="DP15" s="465"/>
      <c r="DQ15" s="465"/>
      <c r="DR15" s="465"/>
      <c r="DS15" s="465"/>
      <c r="DT15" s="465"/>
      <c r="DU15" s="465"/>
      <c r="DV15" s="465"/>
      <c r="DW15" s="465"/>
      <c r="DX15" s="465"/>
      <c r="DY15" s="465"/>
      <c r="DZ15" s="465"/>
      <c r="EA15" s="465"/>
      <c r="EB15" s="465"/>
      <c r="EC15" s="465"/>
      <c r="ED15" s="465"/>
      <c r="EE15" s="465"/>
      <c r="EF15" s="465"/>
      <c r="EG15" s="465"/>
      <c r="EH15" s="465"/>
      <c r="EI15" s="465"/>
      <c r="EJ15" s="465"/>
      <c r="EK15" s="465"/>
      <c r="EL15" s="465"/>
      <c r="EM15" s="465"/>
      <c r="EN15" s="465"/>
      <c r="EO15" s="465"/>
      <c r="EP15" s="465"/>
      <c r="EQ15" s="465"/>
      <c r="ER15" s="465"/>
      <c r="ES15" s="465"/>
      <c r="ET15" s="465"/>
      <c r="EU15" s="465"/>
      <c r="EV15" s="465"/>
      <c r="EW15" s="465"/>
      <c r="EX15" s="465"/>
      <c r="EY15" s="465"/>
      <c r="EZ15" s="465"/>
      <c r="FA15" s="465"/>
      <c r="FB15" s="465"/>
      <c r="FC15" s="465"/>
      <c r="FD15" s="465"/>
      <c r="FE15" s="465"/>
      <c r="FF15" s="465"/>
      <c r="FG15" s="465"/>
      <c r="FH15" s="465"/>
      <c r="FI15" s="465"/>
      <c r="FJ15" s="465"/>
      <c r="FK15" s="465"/>
      <c r="FL15" s="465"/>
      <c r="FM15" s="465"/>
      <c r="FN15" s="465"/>
      <c r="FO15" s="465"/>
      <c r="FP15" s="465"/>
      <c r="FQ15" s="465"/>
      <c r="FR15" s="465"/>
      <c r="FS15" s="465"/>
      <c r="FT15" s="465"/>
      <c r="FU15" s="465"/>
      <c r="FV15" s="465"/>
      <c r="FW15" s="465"/>
      <c r="FX15" s="465"/>
      <c r="FY15" s="465"/>
      <c r="FZ15" s="465"/>
      <c r="GA15" s="465"/>
      <c r="GB15" s="465"/>
      <c r="GC15" s="465"/>
      <c r="GD15" s="465"/>
      <c r="GE15" s="465"/>
      <c r="GF15" s="465"/>
      <c r="GG15" s="465"/>
      <c r="GH15" s="465"/>
      <c r="GI15" s="465"/>
      <c r="GJ15" s="465"/>
      <c r="GK15" s="465"/>
      <c r="GL15" s="465"/>
      <c r="GM15" s="465"/>
      <c r="GN15" s="465"/>
      <c r="GO15" s="465"/>
      <c r="GP15" s="465"/>
      <c r="GQ15" s="465"/>
      <c r="GR15" s="465"/>
      <c r="GS15" s="465"/>
      <c r="GT15" s="465"/>
      <c r="GU15" s="465"/>
      <c r="GV15" s="465"/>
      <c r="GW15" s="465"/>
      <c r="GX15" s="465"/>
      <c r="GY15" s="465"/>
      <c r="GZ15" s="465"/>
      <c r="HA15" s="465"/>
      <c r="HB15" s="465"/>
      <c r="HC15" s="465"/>
      <c r="HD15" s="465"/>
      <c r="HE15" s="465"/>
      <c r="HF15" s="465"/>
      <c r="HG15" s="465"/>
      <c r="HH15" s="465"/>
      <c r="HI15" s="465"/>
      <c r="HJ15" s="465"/>
      <c r="HK15" s="465"/>
      <c r="HL15" s="465"/>
      <c r="HM15" s="465"/>
      <c r="HN15" s="465"/>
      <c r="HO15" s="465"/>
      <c r="HP15" s="465"/>
      <c r="HQ15" s="465"/>
      <c r="HR15" s="465"/>
      <c r="HS15" s="465"/>
      <c r="HT15" s="465"/>
      <c r="HU15" s="465"/>
      <c r="HV15" s="465"/>
      <c r="HW15" s="465"/>
      <c r="HX15" s="465"/>
      <c r="HY15" s="465"/>
      <c r="HZ15" s="465"/>
      <c r="IA15" s="465"/>
      <c r="IB15" s="465"/>
      <c r="IC15" s="465"/>
      <c r="ID15" s="465"/>
      <c r="IE15" s="465"/>
      <c r="IF15" s="465"/>
      <c r="IG15" s="465"/>
      <c r="IH15" s="465"/>
      <c r="II15" s="465"/>
      <c r="IJ15" s="465"/>
      <c r="IK15" s="465"/>
      <c r="IL15" s="465"/>
      <c r="IM15" s="465"/>
      <c r="IN15" s="465"/>
      <c r="IO15" s="465"/>
      <c r="IP15" s="465"/>
      <c r="IQ15" s="465"/>
      <c r="IR15" s="465"/>
    </row>
    <row r="16" s="462" customFormat="1" ht="24" customHeight="1" spans="1:252">
      <c r="A16" s="478" t="s">
        <v>1113</v>
      </c>
      <c r="B16" s="479">
        <v>5</v>
      </c>
      <c r="C16" s="479">
        <v>5</v>
      </c>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65"/>
      <c r="AE16" s="465"/>
      <c r="AF16" s="465"/>
      <c r="AG16" s="465"/>
      <c r="AH16" s="465"/>
      <c r="AI16" s="465"/>
      <c r="AJ16" s="465"/>
      <c r="AK16" s="465"/>
      <c r="AL16" s="465"/>
      <c r="AM16" s="465"/>
      <c r="AN16" s="465"/>
      <c r="AO16" s="465"/>
      <c r="AP16" s="465"/>
      <c r="AQ16" s="465"/>
      <c r="AR16" s="465"/>
      <c r="AS16" s="465"/>
      <c r="AT16" s="465"/>
      <c r="AU16" s="465"/>
      <c r="AV16" s="465"/>
      <c r="AW16" s="465"/>
      <c r="AX16" s="465"/>
      <c r="AY16" s="465"/>
      <c r="AZ16" s="465"/>
      <c r="BA16" s="465"/>
      <c r="BB16" s="465"/>
      <c r="BC16" s="465"/>
      <c r="BD16" s="465"/>
      <c r="BE16" s="465"/>
      <c r="BF16" s="465"/>
      <c r="BG16" s="465"/>
      <c r="BH16" s="465"/>
      <c r="BI16" s="465"/>
      <c r="BJ16" s="465"/>
      <c r="BK16" s="465"/>
      <c r="BL16" s="465"/>
      <c r="BM16" s="465"/>
      <c r="BN16" s="465"/>
      <c r="BO16" s="465"/>
      <c r="BP16" s="465"/>
      <c r="BQ16" s="465"/>
      <c r="BR16" s="465"/>
      <c r="BS16" s="465"/>
      <c r="BT16" s="465"/>
      <c r="BU16" s="465"/>
      <c r="BV16" s="465"/>
      <c r="BW16" s="465"/>
      <c r="BX16" s="465"/>
      <c r="BY16" s="465"/>
      <c r="BZ16" s="465"/>
      <c r="CA16" s="465"/>
      <c r="CB16" s="465"/>
      <c r="CC16" s="465"/>
      <c r="CD16" s="465"/>
      <c r="CE16" s="465"/>
      <c r="CF16" s="465"/>
      <c r="CG16" s="465"/>
      <c r="CH16" s="465"/>
      <c r="CI16" s="465"/>
      <c r="CJ16" s="465"/>
      <c r="CK16" s="465"/>
      <c r="CL16" s="465"/>
      <c r="CM16" s="465"/>
      <c r="CN16" s="465"/>
      <c r="CO16" s="465"/>
      <c r="CP16" s="465"/>
      <c r="CQ16" s="465"/>
      <c r="CR16" s="465"/>
      <c r="CS16" s="465"/>
      <c r="CT16" s="465"/>
      <c r="CU16" s="465"/>
      <c r="CV16" s="465"/>
      <c r="CW16" s="465"/>
      <c r="CX16" s="465"/>
      <c r="CY16" s="465"/>
      <c r="CZ16" s="465"/>
      <c r="DA16" s="465"/>
      <c r="DB16" s="465"/>
      <c r="DC16" s="465"/>
      <c r="DD16" s="465"/>
      <c r="DE16" s="465"/>
      <c r="DF16" s="465"/>
      <c r="DG16" s="465"/>
      <c r="DH16" s="465"/>
      <c r="DI16" s="465"/>
      <c r="DJ16" s="465"/>
      <c r="DK16" s="465"/>
      <c r="DL16" s="465"/>
      <c r="DM16" s="465"/>
      <c r="DN16" s="465"/>
      <c r="DO16" s="465"/>
      <c r="DP16" s="465"/>
      <c r="DQ16" s="465"/>
      <c r="DR16" s="465"/>
      <c r="DS16" s="465"/>
      <c r="DT16" s="465"/>
      <c r="DU16" s="465"/>
      <c r="DV16" s="465"/>
      <c r="DW16" s="465"/>
      <c r="DX16" s="465"/>
      <c r="DY16" s="465"/>
      <c r="DZ16" s="465"/>
      <c r="EA16" s="465"/>
      <c r="EB16" s="465"/>
      <c r="EC16" s="465"/>
      <c r="ED16" s="465"/>
      <c r="EE16" s="465"/>
      <c r="EF16" s="465"/>
      <c r="EG16" s="465"/>
      <c r="EH16" s="465"/>
      <c r="EI16" s="465"/>
      <c r="EJ16" s="465"/>
      <c r="EK16" s="465"/>
      <c r="EL16" s="465"/>
      <c r="EM16" s="465"/>
      <c r="EN16" s="465"/>
      <c r="EO16" s="465"/>
      <c r="EP16" s="465"/>
      <c r="EQ16" s="465"/>
      <c r="ER16" s="465"/>
      <c r="ES16" s="465"/>
      <c r="ET16" s="465"/>
      <c r="EU16" s="465"/>
      <c r="EV16" s="465"/>
      <c r="EW16" s="465"/>
      <c r="EX16" s="465"/>
      <c r="EY16" s="465"/>
      <c r="EZ16" s="465"/>
      <c r="FA16" s="465"/>
      <c r="FB16" s="465"/>
      <c r="FC16" s="465"/>
      <c r="FD16" s="465"/>
      <c r="FE16" s="465"/>
      <c r="FF16" s="465"/>
      <c r="FG16" s="465"/>
      <c r="FH16" s="465"/>
      <c r="FI16" s="465"/>
      <c r="FJ16" s="465"/>
      <c r="FK16" s="465"/>
      <c r="FL16" s="465"/>
      <c r="FM16" s="465"/>
      <c r="FN16" s="465"/>
      <c r="FO16" s="465"/>
      <c r="FP16" s="465"/>
      <c r="FQ16" s="465"/>
      <c r="FR16" s="465"/>
      <c r="FS16" s="465"/>
      <c r="FT16" s="465"/>
      <c r="FU16" s="465"/>
      <c r="FV16" s="465"/>
      <c r="FW16" s="465"/>
      <c r="FX16" s="465"/>
      <c r="FY16" s="465"/>
      <c r="FZ16" s="465"/>
      <c r="GA16" s="465"/>
      <c r="GB16" s="465"/>
      <c r="GC16" s="465"/>
      <c r="GD16" s="465"/>
      <c r="GE16" s="465"/>
      <c r="GF16" s="465"/>
      <c r="GG16" s="465"/>
      <c r="GH16" s="465"/>
      <c r="GI16" s="465"/>
      <c r="GJ16" s="465"/>
      <c r="GK16" s="465"/>
      <c r="GL16" s="465"/>
      <c r="GM16" s="465"/>
      <c r="GN16" s="465"/>
      <c r="GO16" s="465"/>
      <c r="GP16" s="465"/>
      <c r="GQ16" s="465"/>
      <c r="GR16" s="465"/>
      <c r="GS16" s="465"/>
      <c r="GT16" s="465"/>
      <c r="GU16" s="465"/>
      <c r="GV16" s="465"/>
      <c r="GW16" s="465"/>
      <c r="GX16" s="465"/>
      <c r="GY16" s="465"/>
      <c r="GZ16" s="465"/>
      <c r="HA16" s="465"/>
      <c r="HB16" s="465"/>
      <c r="HC16" s="465"/>
      <c r="HD16" s="465"/>
      <c r="HE16" s="465"/>
      <c r="HF16" s="465"/>
      <c r="HG16" s="465"/>
      <c r="HH16" s="465"/>
      <c r="HI16" s="465"/>
      <c r="HJ16" s="465"/>
      <c r="HK16" s="465"/>
      <c r="HL16" s="465"/>
      <c r="HM16" s="465"/>
      <c r="HN16" s="465"/>
      <c r="HO16" s="465"/>
      <c r="HP16" s="465"/>
      <c r="HQ16" s="465"/>
      <c r="HR16" s="465"/>
      <c r="HS16" s="465"/>
      <c r="HT16" s="465"/>
      <c r="HU16" s="465"/>
      <c r="HV16" s="465"/>
      <c r="HW16" s="465"/>
      <c r="HX16" s="465"/>
      <c r="HY16" s="465"/>
      <c r="HZ16" s="465"/>
      <c r="IA16" s="465"/>
      <c r="IB16" s="465"/>
      <c r="IC16" s="465"/>
      <c r="ID16" s="465"/>
      <c r="IE16" s="465"/>
      <c r="IF16" s="465"/>
      <c r="IG16" s="465"/>
      <c r="IH16" s="465"/>
      <c r="II16" s="465"/>
      <c r="IJ16" s="465"/>
      <c r="IK16" s="465"/>
      <c r="IL16" s="465"/>
      <c r="IM16" s="465"/>
      <c r="IN16" s="465"/>
      <c r="IO16" s="465"/>
      <c r="IP16" s="465"/>
      <c r="IQ16" s="465"/>
      <c r="IR16" s="465"/>
    </row>
    <row r="17" s="465" customFormat="1" ht="24" customHeight="1" spans="1:3">
      <c r="A17" s="478" t="s">
        <v>1114</v>
      </c>
      <c r="B17" s="479">
        <v>0</v>
      </c>
      <c r="C17" s="479">
        <v>0</v>
      </c>
    </row>
    <row r="18" s="465" customFormat="1" ht="24" customHeight="1" spans="1:3">
      <c r="A18" s="478" t="s">
        <v>1115</v>
      </c>
      <c r="B18" s="479">
        <v>140</v>
      </c>
      <c r="C18" s="479">
        <v>140</v>
      </c>
    </row>
    <row r="19" s="465" customFormat="1" ht="24" customHeight="1" spans="1:3">
      <c r="A19" s="478" t="s">
        <v>1116</v>
      </c>
      <c r="B19" s="479">
        <v>127</v>
      </c>
      <c r="C19" s="479">
        <v>127</v>
      </c>
    </row>
    <row r="20" s="465" customFormat="1" ht="24" customHeight="1" spans="1:3">
      <c r="A20" s="478" t="s">
        <v>1117</v>
      </c>
      <c r="B20" s="479">
        <v>388</v>
      </c>
      <c r="C20" s="479">
        <v>388</v>
      </c>
    </row>
    <row r="21" s="465" customFormat="1" ht="24" customHeight="1" spans="1:3">
      <c r="A21" s="476" t="s">
        <v>1118</v>
      </c>
      <c r="B21" s="477">
        <f>B22+B23+B24+B25+B26+B27+B28</f>
        <v>1</v>
      </c>
      <c r="C21" s="477">
        <f>C22+C23+C24+C25+C26+C27+C28</f>
        <v>1</v>
      </c>
    </row>
    <row r="22" s="465" customFormat="1" ht="24" customHeight="1" spans="1:3">
      <c r="A22" s="478" t="s">
        <v>1119</v>
      </c>
      <c r="B22" s="480">
        <v>0</v>
      </c>
      <c r="C22" s="480">
        <v>0</v>
      </c>
    </row>
    <row r="23" s="465" customFormat="1" ht="24" customHeight="1" spans="1:3">
      <c r="A23" s="478" t="s">
        <v>1120</v>
      </c>
      <c r="B23" s="480">
        <v>0</v>
      </c>
      <c r="C23" s="480">
        <v>0</v>
      </c>
    </row>
    <row r="24" s="465" customFormat="1" ht="24" customHeight="1" spans="1:3">
      <c r="A24" s="478" t="s">
        <v>1121</v>
      </c>
      <c r="B24" s="480">
        <v>0</v>
      </c>
      <c r="C24" s="480">
        <v>0</v>
      </c>
    </row>
    <row r="25" s="465" customFormat="1" ht="24" customHeight="1" spans="1:3">
      <c r="A25" s="478" t="s">
        <v>1122</v>
      </c>
      <c r="B25" s="480">
        <v>0</v>
      </c>
      <c r="C25" s="480">
        <v>0</v>
      </c>
    </row>
    <row r="26" s="465" customFormat="1" ht="24" customHeight="1" spans="1:3">
      <c r="A26" s="478" t="s">
        <v>1123</v>
      </c>
      <c r="B26" s="480">
        <v>1</v>
      </c>
      <c r="C26" s="480">
        <v>1</v>
      </c>
    </row>
    <row r="27" s="465" customFormat="1" ht="24" customHeight="1" spans="1:3">
      <c r="A27" s="478" t="s">
        <v>1124</v>
      </c>
      <c r="B27" s="480">
        <v>0</v>
      </c>
      <c r="C27" s="480">
        <v>0</v>
      </c>
    </row>
    <row r="28" s="465" customFormat="1" ht="24" customHeight="1" spans="1:3">
      <c r="A28" s="478" t="s">
        <v>1125</v>
      </c>
      <c r="B28" s="480">
        <v>0</v>
      </c>
      <c r="C28" s="480">
        <v>0</v>
      </c>
    </row>
    <row r="29" s="465" customFormat="1" ht="24" customHeight="1" spans="1:3">
      <c r="A29" s="476" t="s">
        <v>1126</v>
      </c>
      <c r="B29" s="480">
        <v>0</v>
      </c>
      <c r="C29" s="480">
        <v>0</v>
      </c>
    </row>
    <row r="30" s="465" customFormat="1" ht="24" customHeight="1" spans="1:3">
      <c r="A30" s="478" t="s">
        <v>1127</v>
      </c>
      <c r="B30" s="480">
        <v>0</v>
      </c>
      <c r="C30" s="480">
        <v>0</v>
      </c>
    </row>
    <row r="31" s="465" customFormat="1" ht="24" customHeight="1" spans="1:3">
      <c r="A31" s="478" t="s">
        <v>1120</v>
      </c>
      <c r="B31" s="480">
        <v>0</v>
      </c>
      <c r="C31" s="480">
        <v>0</v>
      </c>
    </row>
    <row r="32" s="465" customFormat="1" ht="24" customHeight="1" spans="1:3">
      <c r="A32" s="478" t="s">
        <v>1121</v>
      </c>
      <c r="B32" s="480">
        <v>0</v>
      </c>
      <c r="C32" s="480">
        <v>0</v>
      </c>
    </row>
    <row r="33" s="465" customFormat="1" ht="24" customHeight="1" spans="1:3">
      <c r="A33" s="478" t="s">
        <v>1123</v>
      </c>
      <c r="B33" s="480">
        <v>0</v>
      </c>
      <c r="C33" s="480">
        <v>0</v>
      </c>
    </row>
    <row r="34" s="465" customFormat="1" ht="24" customHeight="1" spans="1:3">
      <c r="A34" s="478" t="s">
        <v>1124</v>
      </c>
      <c r="B34" s="480">
        <v>0</v>
      </c>
      <c r="C34" s="480">
        <v>0</v>
      </c>
    </row>
    <row r="35" s="465" customFormat="1" ht="24" customHeight="1" spans="1:3">
      <c r="A35" s="478" t="s">
        <v>1125</v>
      </c>
      <c r="B35" s="480">
        <v>0</v>
      </c>
      <c r="C35" s="480">
        <v>0</v>
      </c>
    </row>
    <row r="36" s="465" customFormat="1" ht="24" customHeight="1" spans="1:3">
      <c r="A36" s="476" t="s">
        <v>1128</v>
      </c>
      <c r="B36" s="477">
        <f>SUM(B37:B39)</f>
        <v>9214</v>
      </c>
      <c r="C36" s="477">
        <f>SUM(C37:C39)</f>
        <v>9214</v>
      </c>
    </row>
    <row r="37" s="465" customFormat="1" ht="24" customHeight="1" spans="1:3">
      <c r="A37" s="478" t="s">
        <v>1129</v>
      </c>
      <c r="B37" s="479">
        <v>8577</v>
      </c>
      <c r="C37" s="479">
        <v>8577</v>
      </c>
    </row>
    <row r="38" s="465" customFormat="1" ht="24" customHeight="1" spans="1:3">
      <c r="A38" s="478" t="s">
        <v>1130</v>
      </c>
      <c r="B38" s="479">
        <v>637</v>
      </c>
      <c r="C38" s="479">
        <v>637</v>
      </c>
    </row>
    <row r="39" s="465" customFormat="1" ht="24" customHeight="1" spans="1:3">
      <c r="A39" s="478" t="s">
        <v>1131</v>
      </c>
      <c r="B39" s="479">
        <v>0</v>
      </c>
      <c r="C39" s="479">
        <v>0</v>
      </c>
    </row>
    <row r="40" s="465" customFormat="1" ht="24" customHeight="1" spans="1:3">
      <c r="A40" s="476" t="s">
        <v>1132</v>
      </c>
      <c r="B40" s="480">
        <f>B41+B42</f>
        <v>10</v>
      </c>
      <c r="C40" s="480">
        <f>C41+C42</f>
        <v>10</v>
      </c>
    </row>
    <row r="41" s="465" customFormat="1" ht="24" customHeight="1" spans="1:3">
      <c r="A41" s="478" t="s">
        <v>1133</v>
      </c>
      <c r="B41" s="480">
        <v>10</v>
      </c>
      <c r="C41" s="480">
        <v>10</v>
      </c>
    </row>
    <row r="42" s="465" customFormat="1" ht="24" customHeight="1" spans="1:3">
      <c r="A42" s="478" t="s">
        <v>1134</v>
      </c>
      <c r="B42" s="480">
        <v>0</v>
      </c>
      <c r="C42" s="480">
        <v>0</v>
      </c>
    </row>
    <row r="43" s="465" customFormat="1" ht="24" customHeight="1" spans="1:3">
      <c r="A43" s="476" t="s">
        <v>1135</v>
      </c>
      <c r="B43" s="480">
        <v>0</v>
      </c>
      <c r="C43" s="480">
        <v>0</v>
      </c>
    </row>
    <row r="44" s="465" customFormat="1" ht="24" customHeight="1" spans="1:3">
      <c r="A44" s="478" t="s">
        <v>1136</v>
      </c>
      <c r="B44" s="480">
        <v>0</v>
      </c>
      <c r="C44" s="480">
        <v>0</v>
      </c>
    </row>
    <row r="45" s="465" customFormat="1" ht="24" customHeight="1" spans="1:3">
      <c r="A45" s="478" t="s">
        <v>1137</v>
      </c>
      <c r="B45" s="480">
        <v>0</v>
      </c>
      <c r="C45" s="480">
        <v>0</v>
      </c>
    </row>
    <row r="46" s="465" customFormat="1" ht="24" customHeight="1" spans="1:3">
      <c r="A46" s="478" t="s">
        <v>1138</v>
      </c>
      <c r="B46" s="480">
        <v>0</v>
      </c>
      <c r="C46" s="480">
        <v>0</v>
      </c>
    </row>
    <row r="47" s="465" customFormat="1" ht="24" customHeight="1" spans="1:3">
      <c r="A47" s="476" t="s">
        <v>1139</v>
      </c>
      <c r="B47" s="480">
        <v>0</v>
      </c>
      <c r="C47" s="480">
        <v>0</v>
      </c>
    </row>
    <row r="48" s="465" customFormat="1" ht="24" customHeight="1" spans="1:3">
      <c r="A48" s="478" t="s">
        <v>1140</v>
      </c>
      <c r="B48" s="480">
        <v>0</v>
      </c>
      <c r="C48" s="480">
        <v>0</v>
      </c>
    </row>
    <row r="49" s="465" customFormat="1" ht="24" customHeight="1" spans="1:3">
      <c r="A49" s="478" t="s">
        <v>1141</v>
      </c>
      <c r="B49" s="480">
        <v>0</v>
      </c>
      <c r="C49" s="480">
        <v>0</v>
      </c>
    </row>
    <row r="50" s="465" customFormat="1" ht="24" customHeight="1" spans="1:3">
      <c r="A50" s="476" t="s">
        <v>1142</v>
      </c>
      <c r="B50" s="477">
        <f>SUM(B51:B55)</f>
        <v>798</v>
      </c>
      <c r="C50" s="477">
        <f>SUM(C51:C55)</f>
        <v>798</v>
      </c>
    </row>
    <row r="51" s="465" customFormat="1" ht="24" customHeight="1" spans="1:3">
      <c r="A51" s="478" t="s">
        <v>1143</v>
      </c>
      <c r="B51" s="479">
        <v>761</v>
      </c>
      <c r="C51" s="479">
        <v>761</v>
      </c>
    </row>
    <row r="52" s="465" customFormat="1" ht="24" customHeight="1" spans="1:3">
      <c r="A52" s="478" t="s">
        <v>1166</v>
      </c>
      <c r="B52" s="479"/>
      <c r="C52" s="479"/>
    </row>
    <row r="53" s="465" customFormat="1" ht="24" customHeight="1" spans="1:3">
      <c r="A53" s="478" t="s">
        <v>1167</v>
      </c>
      <c r="B53" s="479"/>
      <c r="C53" s="479"/>
    </row>
    <row r="54" s="465" customFormat="1" ht="24" customHeight="1" spans="1:3">
      <c r="A54" s="478" t="s">
        <v>1168</v>
      </c>
      <c r="B54" s="479">
        <v>1</v>
      </c>
      <c r="C54" s="479">
        <v>1</v>
      </c>
    </row>
    <row r="55" s="465" customFormat="1" ht="24" customHeight="1" spans="1:3">
      <c r="A55" s="478" t="s">
        <v>1169</v>
      </c>
      <c r="B55" s="479">
        <v>36</v>
      </c>
      <c r="C55" s="479">
        <v>36</v>
      </c>
    </row>
    <row r="56" s="465" customFormat="1" ht="24" customHeight="1" spans="1:3">
      <c r="A56" s="476" t="s">
        <v>1148</v>
      </c>
      <c r="B56" s="481">
        <v>0</v>
      </c>
      <c r="C56" s="481">
        <v>0</v>
      </c>
    </row>
    <row r="57" s="465" customFormat="1" ht="24" customHeight="1" spans="1:3">
      <c r="A57" s="478" t="s">
        <v>1149</v>
      </c>
      <c r="B57" s="481">
        <v>0</v>
      </c>
      <c r="C57" s="481">
        <v>0</v>
      </c>
    </row>
    <row r="58" s="465" customFormat="1" ht="24" customHeight="1" spans="1:3">
      <c r="A58" s="478" t="s">
        <v>1150</v>
      </c>
      <c r="B58" s="481">
        <v>0</v>
      </c>
      <c r="C58" s="481">
        <v>0</v>
      </c>
    </row>
    <row r="59" s="465" customFormat="1" ht="24" customHeight="1" spans="1:3">
      <c r="A59" s="478" t="s">
        <v>1151</v>
      </c>
      <c r="B59" s="481">
        <v>0</v>
      </c>
      <c r="C59" s="481">
        <v>0</v>
      </c>
    </row>
    <row r="60" s="465" customFormat="1" ht="24" customHeight="1" spans="1:3">
      <c r="A60" s="476" t="s">
        <v>1152</v>
      </c>
      <c r="B60" s="481">
        <v>0</v>
      </c>
      <c r="C60" s="481">
        <v>0</v>
      </c>
    </row>
    <row r="61" s="465" customFormat="1" ht="24" customHeight="1" spans="1:3">
      <c r="A61" s="478" t="s">
        <v>1153</v>
      </c>
      <c r="B61" s="481">
        <v>0</v>
      </c>
      <c r="C61" s="481">
        <v>0</v>
      </c>
    </row>
    <row r="62" s="465" customFormat="1" ht="24" customHeight="1" spans="1:3">
      <c r="A62" s="478" t="s">
        <v>1154</v>
      </c>
      <c r="B62" s="481">
        <v>0</v>
      </c>
      <c r="C62" s="481">
        <v>0</v>
      </c>
    </row>
    <row r="63" s="465" customFormat="1" ht="24" customHeight="1" spans="1:3">
      <c r="A63" s="478" t="s">
        <v>1155</v>
      </c>
      <c r="B63" s="481">
        <v>0</v>
      </c>
      <c r="C63" s="481">
        <v>0</v>
      </c>
    </row>
    <row r="64" s="465" customFormat="1" ht="24" customHeight="1" spans="1:3">
      <c r="A64" s="478" t="s">
        <v>1156</v>
      </c>
      <c r="B64" s="481">
        <v>0</v>
      </c>
      <c r="C64" s="481">
        <v>0</v>
      </c>
    </row>
    <row r="65" s="465" customFormat="1" ht="24" customHeight="1" spans="1:3">
      <c r="A65" s="476" t="s">
        <v>1157</v>
      </c>
      <c r="B65" s="481">
        <v>0</v>
      </c>
      <c r="C65" s="481">
        <v>0</v>
      </c>
    </row>
    <row r="66" s="465" customFormat="1" ht="24" customHeight="1" spans="1:3">
      <c r="A66" s="478" t="s">
        <v>1158</v>
      </c>
      <c r="B66" s="481">
        <v>0</v>
      </c>
      <c r="C66" s="481">
        <v>0</v>
      </c>
    </row>
    <row r="67" s="465" customFormat="1" ht="24" customHeight="1" spans="1:3">
      <c r="A67" s="478" t="s">
        <v>1159</v>
      </c>
      <c r="B67" s="481">
        <v>0</v>
      </c>
      <c r="C67" s="481">
        <v>0</v>
      </c>
    </row>
    <row r="68" s="465" customFormat="1" ht="24" customHeight="1" spans="1:3">
      <c r="A68" s="478" t="s">
        <v>1160</v>
      </c>
      <c r="B68" s="481">
        <v>0</v>
      </c>
      <c r="C68" s="481">
        <v>0</v>
      </c>
    </row>
    <row r="69" s="465" customFormat="1" ht="24" customHeight="1" spans="1:3">
      <c r="A69" s="478" t="s">
        <v>1161</v>
      </c>
      <c r="B69" s="481">
        <v>0</v>
      </c>
      <c r="C69" s="481">
        <v>0</v>
      </c>
    </row>
    <row r="70" s="465" customFormat="1" ht="24" customHeight="1" spans="1:3">
      <c r="A70" s="476" t="s">
        <v>1162</v>
      </c>
      <c r="B70" s="477">
        <f>B5+B10+B21+B29+B36+B40+B43+B47+B50</f>
        <v>16898</v>
      </c>
      <c r="C70" s="477">
        <f>C5+C10+C21+C29+C36+C40+C43+C47+C50</f>
        <v>16898</v>
      </c>
    </row>
    <row r="71" s="465" customFormat="1" ht="24" customHeight="1" spans="1:3">
      <c r="A71" s="466"/>
      <c r="B71" s="467"/>
      <c r="C71" s="467"/>
    </row>
    <row r="72" s="465" customFormat="1" ht="24" customHeight="1" spans="1:3">
      <c r="A72" s="466"/>
      <c r="B72" s="467"/>
      <c r="C72" s="467"/>
    </row>
    <row r="73" s="465" customFormat="1" ht="24" customHeight="1" spans="1:3">
      <c r="A73" s="466"/>
      <c r="B73" s="467"/>
      <c r="C73" s="467"/>
    </row>
    <row r="74" s="465" customFormat="1" ht="24" customHeight="1" spans="1:3">
      <c r="A74" s="466"/>
      <c r="B74" s="467"/>
      <c r="C74" s="467"/>
    </row>
    <row r="75" s="465" customFormat="1" ht="24" customHeight="1" spans="1:3">
      <c r="A75" s="466"/>
      <c r="B75" s="467"/>
      <c r="C75" s="467"/>
    </row>
    <row r="76" s="465" customFormat="1" ht="24" customHeight="1" spans="1:3">
      <c r="A76" s="466"/>
      <c r="B76" s="467"/>
      <c r="C76" s="467"/>
    </row>
    <row r="77" s="465" customFormat="1" ht="24" customHeight="1" spans="1:3">
      <c r="A77" s="466"/>
      <c r="B77" s="467"/>
      <c r="C77" s="467"/>
    </row>
    <row r="78" s="465" customFormat="1" ht="24" customHeight="1" spans="1:3">
      <c r="A78" s="466"/>
      <c r="B78" s="467"/>
      <c r="C78" s="467"/>
    </row>
    <row r="79" s="465" customFormat="1" ht="24" customHeight="1" spans="1:3">
      <c r="A79" s="466"/>
      <c r="B79" s="467"/>
      <c r="C79" s="467"/>
    </row>
    <row r="80" s="465" customFormat="1" ht="24" customHeight="1" spans="1:3">
      <c r="A80" s="466"/>
      <c r="B80" s="467"/>
      <c r="C80" s="467"/>
    </row>
    <row r="81" s="465" customFormat="1" ht="24" customHeight="1" spans="1:3">
      <c r="A81" s="466"/>
      <c r="B81" s="467"/>
      <c r="C81" s="467"/>
    </row>
  </sheetData>
  <mergeCells count="1">
    <mergeCell ref="A2:C2"/>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38</vt:i4>
      </vt:variant>
    </vt:vector>
  </HeadingPairs>
  <TitlesOfParts>
    <vt:vector size="38" baseType="lpstr">
      <vt:lpstr>目录</vt:lpstr>
      <vt:lpstr>1-公共预算收入表</vt:lpstr>
      <vt:lpstr>2-公共预算支出表</vt:lpstr>
      <vt:lpstr>3-公共预算平衡表</vt:lpstr>
      <vt:lpstr>4-本级公共预算收入表</vt:lpstr>
      <vt:lpstr>5-本级公共预算支出表</vt:lpstr>
      <vt:lpstr>6-本级公共预算收支平衡表</vt:lpstr>
      <vt:lpstr>7.本级支出经济分类</vt:lpstr>
      <vt:lpstr>8经济分类基本支出</vt:lpstr>
      <vt:lpstr>9-对下补助分项目</vt:lpstr>
      <vt:lpstr>10-对下补助分地区</vt:lpstr>
      <vt:lpstr>11-基本建设支出</vt:lpstr>
      <vt:lpstr>12-重大投资计划和项目</vt:lpstr>
      <vt:lpstr>13-本地区基金收入</vt:lpstr>
      <vt:lpstr>14-本地区基金支出</vt:lpstr>
      <vt:lpstr>15-本地区基金平衡</vt:lpstr>
      <vt:lpstr>16-本级基金收入</vt:lpstr>
      <vt:lpstr>17-本级区基金支出</vt:lpstr>
      <vt:lpstr>18-本级基金平衡</vt:lpstr>
      <vt:lpstr>19-对下基金补助</vt:lpstr>
      <vt:lpstr>20-本地区国资收入</vt:lpstr>
      <vt:lpstr>21-本地区国资支出</vt:lpstr>
      <vt:lpstr>22-本地区国资平衡</vt:lpstr>
      <vt:lpstr>23-本级国资收入</vt:lpstr>
      <vt:lpstr>24-本级国资支出</vt:lpstr>
      <vt:lpstr>25-本级国资平衡</vt:lpstr>
      <vt:lpstr>26-国资对下补助</vt:lpstr>
      <vt:lpstr>27-本地区社保收入</vt:lpstr>
      <vt:lpstr>28-本地区社保支出</vt:lpstr>
      <vt:lpstr>29.本地区社保基金平衡表</vt:lpstr>
      <vt:lpstr>30-本级社保收入</vt:lpstr>
      <vt:lpstr>31-本级社保支出</vt:lpstr>
      <vt:lpstr>32.本级社保基金平衡</vt:lpstr>
      <vt:lpstr>33-地方政府债务限额及余额决算情况表</vt:lpstr>
      <vt:lpstr>34-地方政府债务相关情况表</vt:lpstr>
      <vt:lpstr>35-本级地方政府专项债务表</vt:lpstr>
      <vt:lpstr>36-地方政府债券使用情况表</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Lenovol</dc:creator>
  <cp:lastModifiedBy>石灵玲</cp:lastModifiedBy>
  <dcterms:created xsi:type="dcterms:W3CDTF">2018-01-09T05:59:00Z</dcterms:created>
  <cp:lastPrinted>2018-02-11T12:27:00Z</cp:lastPrinted>
  <dcterms:modified xsi:type="dcterms:W3CDTF">2025-02-24T14:16:37Z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KSOReadingLayout">
    <vt:bool>true</vt:bool>
  </property>
  <property fmtid="{D5CDD505-2E9C-101B-9397-08002B2CF9AE}" pid="4" name="ICV">
    <vt:lpwstr>A6C1DC7DA0A9466384E45A4116195143</vt:lpwstr>
  </property>
</Properties>
</file>